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esktop\RECUPERATION DONNEES\Documents\Alain\Nouveau dossier\logos\ALAIN\Karate\ACGK\Champ Ge\champ ge 2024\"/>
    </mc:Choice>
  </mc:AlternateContent>
  <xr:revisionPtr revIDLastSave="0" documentId="13_ncr:1_{7A968648-908B-4340-933B-0FCEA61DD54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Club" sheetId="5" r:id="rId1"/>
    <sheet name="Kata individuels" sheetId="9" r:id="rId2"/>
    <sheet name="Kumite individuels" sheetId="2" r:id="rId3"/>
    <sheet name="Feuil1" sheetId="11" r:id="rId4"/>
    <sheet name="Kata équipes" sheetId="8" r:id="rId5"/>
    <sheet name="Kumite équipes" sheetId="10" r:id="rId6"/>
    <sheet name="Arbitres" sheetId="6" r:id="rId7"/>
  </sheets>
  <definedNames>
    <definedName name="Ceintures">#REF!</definedName>
    <definedName name="Naissance">#REF!</definedName>
    <definedName name="Poids">#REF!</definedName>
    <definedName name="Sexe">#REF!</definedName>
  </definedNames>
  <calcPr calcId="191028" concurrentCalc="0"/>
</workbook>
</file>

<file path=xl/calcChain.xml><?xml version="1.0" encoding="utf-8"?>
<calcChain xmlns="http://schemas.openxmlformats.org/spreadsheetml/2006/main">
  <c r="D11" i="10" l="1"/>
  <c r="J31" i="10"/>
  <c r="J30" i="10"/>
  <c r="J29" i="10"/>
  <c r="D14" i="10"/>
  <c r="J14" i="10"/>
  <c r="D15" i="10"/>
  <c r="J15" i="10"/>
  <c r="D16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M14" i="10"/>
  <c r="I11" i="6"/>
  <c r="C6" i="10"/>
  <c r="C5" i="10"/>
  <c r="I14" i="8"/>
  <c r="L14" i="8"/>
  <c r="I17" i="8"/>
  <c r="L17" i="8"/>
  <c r="I23" i="8"/>
  <c r="I26" i="8"/>
  <c r="L26" i="8"/>
  <c r="I29" i="8"/>
  <c r="L29" i="8"/>
  <c r="I32" i="8"/>
  <c r="L32" i="8"/>
  <c r="I35" i="8"/>
  <c r="L35" i="8"/>
  <c r="I38" i="8"/>
  <c r="L38" i="8"/>
  <c r="I41" i="8"/>
  <c r="L41" i="8"/>
  <c r="I44" i="8"/>
  <c r="L44" i="8"/>
  <c r="I47" i="8"/>
  <c r="L47" i="8"/>
  <c r="I50" i="8"/>
  <c r="L50" i="8"/>
  <c r="I53" i="8"/>
  <c r="L53" i="8"/>
  <c r="I56" i="8"/>
  <c r="L56" i="8"/>
  <c r="I59" i="8"/>
  <c r="L59" i="8"/>
  <c r="I62" i="8"/>
  <c r="L62" i="8"/>
  <c r="I65" i="8"/>
  <c r="L65" i="8"/>
  <c r="I68" i="8"/>
  <c r="L68" i="8"/>
  <c r="I71" i="8"/>
  <c r="L71" i="8"/>
  <c r="I74" i="8"/>
  <c r="L74" i="8"/>
  <c r="I77" i="8"/>
  <c r="L77" i="8"/>
  <c r="I80" i="8"/>
  <c r="L80" i="8"/>
  <c r="I83" i="8"/>
  <c r="L83" i="8"/>
  <c r="I86" i="8"/>
  <c r="L86" i="8"/>
  <c r="I89" i="8"/>
  <c r="L89" i="8"/>
  <c r="I92" i="8"/>
  <c r="L92" i="8"/>
  <c r="I95" i="8"/>
  <c r="L95" i="8"/>
  <c r="I98" i="8"/>
  <c r="L98" i="8"/>
  <c r="I11" i="8"/>
  <c r="L11" i="8"/>
  <c r="M100" i="10"/>
  <c r="L100" i="10"/>
  <c r="D100" i="10"/>
  <c r="M99" i="10"/>
  <c r="L99" i="10"/>
  <c r="D99" i="10"/>
  <c r="M98" i="10"/>
  <c r="L98" i="10"/>
  <c r="D98" i="10"/>
  <c r="K98" i="10"/>
  <c r="N98" i="10"/>
  <c r="M97" i="10"/>
  <c r="L97" i="10"/>
  <c r="D97" i="10"/>
  <c r="M96" i="10"/>
  <c r="M95" i="10"/>
  <c r="L96" i="10"/>
  <c r="D96" i="10"/>
  <c r="D95" i="10"/>
  <c r="K95" i="10"/>
  <c r="N95" i="10"/>
  <c r="L95" i="10"/>
  <c r="M94" i="10"/>
  <c r="L94" i="10"/>
  <c r="D94" i="10"/>
  <c r="M93" i="10"/>
  <c r="M92" i="10"/>
  <c r="L93" i="10"/>
  <c r="D93" i="10"/>
  <c r="L92" i="10"/>
  <c r="D92" i="10"/>
  <c r="K92" i="10"/>
  <c r="N92" i="10"/>
  <c r="M91" i="10"/>
  <c r="L91" i="10"/>
  <c r="D91" i="10"/>
  <c r="M90" i="10"/>
  <c r="L90" i="10"/>
  <c r="D90" i="10"/>
  <c r="D89" i="10"/>
  <c r="K89" i="10"/>
  <c r="N89" i="10"/>
  <c r="M89" i="10"/>
  <c r="L89" i="10"/>
  <c r="M88" i="10"/>
  <c r="L88" i="10"/>
  <c r="D88" i="10"/>
  <c r="M87" i="10"/>
  <c r="L87" i="10"/>
  <c r="D87" i="10"/>
  <c r="M86" i="10"/>
  <c r="L86" i="10"/>
  <c r="D86" i="10"/>
  <c r="K86" i="10"/>
  <c r="N86" i="10"/>
  <c r="M85" i="10"/>
  <c r="M83" i="10"/>
  <c r="M84" i="10"/>
  <c r="L85" i="10"/>
  <c r="D85" i="10"/>
  <c r="L84" i="10"/>
  <c r="D84" i="10"/>
  <c r="D83" i="10"/>
  <c r="K83" i="10"/>
  <c r="N83" i="10"/>
  <c r="L83" i="10"/>
  <c r="M82" i="10"/>
  <c r="L82" i="10"/>
  <c r="D82" i="10"/>
  <c r="M81" i="10"/>
  <c r="L81" i="10"/>
  <c r="D81" i="10"/>
  <c r="M80" i="10"/>
  <c r="L80" i="10"/>
  <c r="D80" i="10"/>
  <c r="K80" i="10"/>
  <c r="N80" i="10"/>
  <c r="M79" i="10"/>
  <c r="L79" i="10"/>
  <c r="D79" i="10"/>
  <c r="M78" i="10"/>
  <c r="L78" i="10"/>
  <c r="D78" i="10"/>
  <c r="D77" i="10"/>
  <c r="K77" i="10"/>
  <c r="N77" i="10"/>
  <c r="M77" i="10"/>
  <c r="L77" i="10"/>
  <c r="M76" i="10"/>
  <c r="L76" i="10"/>
  <c r="D76" i="10"/>
  <c r="M75" i="10"/>
  <c r="L75" i="10"/>
  <c r="D75" i="10"/>
  <c r="M74" i="10"/>
  <c r="L74" i="10"/>
  <c r="D74" i="10"/>
  <c r="K74" i="10"/>
  <c r="N74" i="10"/>
  <c r="M73" i="10"/>
  <c r="L73" i="10"/>
  <c r="D73" i="10"/>
  <c r="M72" i="10"/>
  <c r="M71" i="10"/>
  <c r="L72" i="10"/>
  <c r="D72" i="10"/>
  <c r="D71" i="10"/>
  <c r="K71" i="10"/>
  <c r="N71" i="10"/>
  <c r="L71" i="10"/>
  <c r="M70" i="10"/>
  <c r="L70" i="10"/>
  <c r="D70" i="10"/>
  <c r="M69" i="10"/>
  <c r="M68" i="10"/>
  <c r="L69" i="10"/>
  <c r="D69" i="10"/>
  <c r="L68" i="10"/>
  <c r="D68" i="10"/>
  <c r="K68" i="10"/>
  <c r="N68" i="10"/>
  <c r="M67" i="10"/>
  <c r="L67" i="10"/>
  <c r="D67" i="10"/>
  <c r="M66" i="10"/>
  <c r="L66" i="10"/>
  <c r="D66" i="10"/>
  <c r="D65" i="10"/>
  <c r="K65" i="10"/>
  <c r="N65" i="10"/>
  <c r="M65" i="10"/>
  <c r="L65" i="10"/>
  <c r="M64" i="10"/>
  <c r="L64" i="10"/>
  <c r="D64" i="10"/>
  <c r="M63" i="10"/>
  <c r="L63" i="10"/>
  <c r="D63" i="10"/>
  <c r="M62" i="10"/>
  <c r="L62" i="10"/>
  <c r="D62" i="10"/>
  <c r="K62" i="10"/>
  <c r="N62" i="10"/>
  <c r="M61" i="10"/>
  <c r="M59" i="10"/>
  <c r="M60" i="10"/>
  <c r="L61" i="10"/>
  <c r="D61" i="10"/>
  <c r="L60" i="10"/>
  <c r="D60" i="10"/>
  <c r="D59" i="10"/>
  <c r="K59" i="10"/>
  <c r="N59" i="10"/>
  <c r="L59" i="10"/>
  <c r="M58" i="10"/>
  <c r="L58" i="10"/>
  <c r="D58" i="10"/>
  <c r="M57" i="10"/>
  <c r="L57" i="10"/>
  <c r="D57" i="10"/>
  <c r="M56" i="10"/>
  <c r="L56" i="10"/>
  <c r="D56" i="10"/>
  <c r="K56" i="10"/>
  <c r="N56" i="10"/>
  <c r="M55" i="10"/>
  <c r="L55" i="10"/>
  <c r="D55" i="10"/>
  <c r="M54" i="10"/>
  <c r="L54" i="10"/>
  <c r="D54" i="10"/>
  <c r="D53" i="10"/>
  <c r="K53" i="10"/>
  <c r="N53" i="10"/>
  <c r="M53" i="10"/>
  <c r="L53" i="10"/>
  <c r="M52" i="10"/>
  <c r="L52" i="10"/>
  <c r="D52" i="10"/>
  <c r="M51" i="10"/>
  <c r="L51" i="10"/>
  <c r="D51" i="10"/>
  <c r="M50" i="10"/>
  <c r="L50" i="10"/>
  <c r="D50" i="10"/>
  <c r="K50" i="10"/>
  <c r="N50" i="10"/>
  <c r="M49" i="10"/>
  <c r="L49" i="10"/>
  <c r="D49" i="10"/>
  <c r="M48" i="10"/>
  <c r="M47" i="10"/>
  <c r="O47" i="10"/>
  <c r="P47" i="10"/>
  <c r="L48" i="10"/>
  <c r="D48" i="10"/>
  <c r="D47" i="10"/>
  <c r="K47" i="10"/>
  <c r="N47" i="10"/>
  <c r="L47" i="10"/>
  <c r="M46" i="10"/>
  <c r="L46" i="10"/>
  <c r="D46" i="10"/>
  <c r="M45" i="10"/>
  <c r="M44" i="10"/>
  <c r="L45" i="10"/>
  <c r="D45" i="10"/>
  <c r="L44" i="10"/>
  <c r="D44" i="10"/>
  <c r="K44" i="10"/>
  <c r="N44" i="10"/>
  <c r="M43" i="10"/>
  <c r="L43" i="10"/>
  <c r="D43" i="10"/>
  <c r="M42" i="10"/>
  <c r="L42" i="10"/>
  <c r="D42" i="10"/>
  <c r="D41" i="10"/>
  <c r="K41" i="10"/>
  <c r="N41" i="10"/>
  <c r="M41" i="10"/>
  <c r="L41" i="10"/>
  <c r="M40" i="10"/>
  <c r="L40" i="10"/>
  <c r="D40" i="10"/>
  <c r="M39" i="10"/>
  <c r="L39" i="10"/>
  <c r="D39" i="10"/>
  <c r="M38" i="10"/>
  <c r="L38" i="10"/>
  <c r="D38" i="10"/>
  <c r="K38" i="10"/>
  <c r="N38" i="10"/>
  <c r="M37" i="10"/>
  <c r="M35" i="10"/>
  <c r="M36" i="10"/>
  <c r="L37" i="10"/>
  <c r="D37" i="10"/>
  <c r="L36" i="10"/>
  <c r="D36" i="10"/>
  <c r="D35" i="10"/>
  <c r="K35" i="10"/>
  <c r="N35" i="10"/>
  <c r="L35" i="10"/>
  <c r="M34" i="10"/>
  <c r="L34" i="10"/>
  <c r="D34" i="10"/>
  <c r="M33" i="10"/>
  <c r="L33" i="10"/>
  <c r="D33" i="10"/>
  <c r="M32" i="10"/>
  <c r="L32" i="10"/>
  <c r="D32" i="10"/>
  <c r="K32" i="10"/>
  <c r="N32" i="10"/>
  <c r="M31" i="10"/>
  <c r="L31" i="10"/>
  <c r="D31" i="10"/>
  <c r="M30" i="10"/>
  <c r="L30" i="10"/>
  <c r="D30" i="10"/>
  <c r="D29" i="10"/>
  <c r="K29" i="10"/>
  <c r="N29" i="10"/>
  <c r="M29" i="10"/>
  <c r="L29" i="10"/>
  <c r="M28" i="10"/>
  <c r="L28" i="10"/>
  <c r="D28" i="10"/>
  <c r="M27" i="10"/>
  <c r="L27" i="10"/>
  <c r="D27" i="10"/>
  <c r="M26" i="10"/>
  <c r="L26" i="10"/>
  <c r="D26" i="10"/>
  <c r="K26" i="10"/>
  <c r="N26" i="10"/>
  <c r="M25" i="10"/>
  <c r="L25" i="10"/>
  <c r="D25" i="10"/>
  <c r="M24" i="10"/>
  <c r="M23" i="10"/>
  <c r="L24" i="10"/>
  <c r="D24" i="10"/>
  <c r="D23" i="10"/>
  <c r="K23" i="10"/>
  <c r="N23" i="10"/>
  <c r="L23" i="10"/>
  <c r="V9" i="10"/>
  <c r="V10" i="10"/>
  <c r="V11" i="10"/>
  <c r="L22" i="10"/>
  <c r="D22" i="10"/>
  <c r="K20" i="10"/>
  <c r="N20" i="10"/>
  <c r="M22" i="10"/>
  <c r="D21" i="10"/>
  <c r="M21" i="10"/>
  <c r="D20" i="10"/>
  <c r="M20" i="10"/>
  <c r="L21" i="10"/>
  <c r="L20" i="10"/>
  <c r="D19" i="10"/>
  <c r="M19" i="10"/>
  <c r="L19" i="10"/>
  <c r="L18" i="10"/>
  <c r="D18" i="10"/>
  <c r="M18" i="10"/>
  <c r="D17" i="10"/>
  <c r="M17" i="10"/>
  <c r="L17" i="10"/>
  <c r="M16" i="10"/>
  <c r="L16" i="10"/>
  <c r="M15" i="10"/>
  <c r="L15" i="10"/>
  <c r="L14" i="10"/>
  <c r="K14" i="10"/>
  <c r="N14" i="10"/>
  <c r="D12" i="10"/>
  <c r="D13" i="10"/>
  <c r="I20" i="8"/>
  <c r="K11" i="10"/>
  <c r="N11" i="10"/>
  <c r="K98" i="8"/>
  <c r="K95" i="8"/>
  <c r="K92" i="8"/>
  <c r="K89" i="8"/>
  <c r="K86" i="8"/>
  <c r="K83" i="8"/>
  <c r="K80" i="8"/>
  <c r="K77" i="8"/>
  <c r="K74" i="8"/>
  <c r="K71" i="8"/>
  <c r="K68" i="8"/>
  <c r="K65" i="8"/>
  <c r="K62" i="8"/>
  <c r="K59" i="8"/>
  <c r="K56" i="8"/>
  <c r="K53" i="8"/>
  <c r="K50" i="8"/>
  <c r="K47" i="8"/>
  <c r="K44" i="8"/>
  <c r="K41" i="8"/>
  <c r="K38" i="8"/>
  <c r="K35" i="8"/>
  <c r="K32" i="8"/>
  <c r="K29" i="8"/>
  <c r="T9" i="8"/>
  <c r="T10" i="8"/>
  <c r="K26" i="8"/>
  <c r="K23" i="8"/>
  <c r="K20" i="8"/>
  <c r="K14" i="8"/>
  <c r="K17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K18" i="2"/>
  <c r="K19" i="2"/>
  <c r="H90" i="9"/>
  <c r="I90" i="9"/>
  <c r="H89" i="9"/>
  <c r="I89" i="9"/>
  <c r="H88" i="9"/>
  <c r="I88" i="9"/>
  <c r="H87" i="9"/>
  <c r="I87" i="9"/>
  <c r="H86" i="9"/>
  <c r="I86" i="9"/>
  <c r="H85" i="9"/>
  <c r="I85" i="9"/>
  <c r="H84" i="9"/>
  <c r="I84" i="9"/>
  <c r="H83" i="9"/>
  <c r="I83" i="9"/>
  <c r="H82" i="9"/>
  <c r="I82" i="9"/>
  <c r="H81" i="9"/>
  <c r="I81" i="9"/>
  <c r="H80" i="9"/>
  <c r="I80" i="9"/>
  <c r="H79" i="9"/>
  <c r="I79" i="9"/>
  <c r="H78" i="9"/>
  <c r="I78" i="9"/>
  <c r="H77" i="9"/>
  <c r="I77" i="9"/>
  <c r="H76" i="9"/>
  <c r="I76" i="9"/>
  <c r="H75" i="9"/>
  <c r="I75" i="9"/>
  <c r="H74" i="9"/>
  <c r="I74" i="9"/>
  <c r="H73" i="9"/>
  <c r="I73" i="9"/>
  <c r="H72" i="9"/>
  <c r="I72" i="9"/>
  <c r="H71" i="9"/>
  <c r="I71" i="9"/>
  <c r="H70" i="9"/>
  <c r="I70" i="9"/>
  <c r="H69" i="9"/>
  <c r="I69" i="9"/>
  <c r="H68" i="9"/>
  <c r="I68" i="9"/>
  <c r="H67" i="9"/>
  <c r="I67" i="9"/>
  <c r="H66" i="9"/>
  <c r="I66" i="9"/>
  <c r="H65" i="9"/>
  <c r="I65" i="9"/>
  <c r="H64" i="9"/>
  <c r="I64" i="9"/>
  <c r="H63" i="9"/>
  <c r="I63" i="9"/>
  <c r="H62" i="9"/>
  <c r="I62" i="9"/>
  <c r="H61" i="9"/>
  <c r="I61" i="9"/>
  <c r="H60" i="9"/>
  <c r="I60" i="9"/>
  <c r="H59" i="9"/>
  <c r="I59" i="9"/>
  <c r="H58" i="9"/>
  <c r="I58" i="9"/>
  <c r="H57" i="9"/>
  <c r="I57" i="9"/>
  <c r="H56" i="9"/>
  <c r="I56" i="9"/>
  <c r="H55" i="9"/>
  <c r="I55" i="9"/>
  <c r="H54" i="9"/>
  <c r="I54" i="9"/>
  <c r="H53" i="9"/>
  <c r="I53" i="9"/>
  <c r="H52" i="9"/>
  <c r="I52" i="9"/>
  <c r="H51" i="9"/>
  <c r="I51" i="9"/>
  <c r="H50" i="9"/>
  <c r="I50" i="9"/>
  <c r="H49" i="9"/>
  <c r="I49" i="9"/>
  <c r="H48" i="9"/>
  <c r="I48" i="9"/>
  <c r="H47" i="9"/>
  <c r="I47" i="9"/>
  <c r="H46" i="9"/>
  <c r="I46" i="9"/>
  <c r="H45" i="9"/>
  <c r="I45" i="9"/>
  <c r="H44" i="9"/>
  <c r="I44" i="9"/>
  <c r="H43" i="9"/>
  <c r="I43" i="9"/>
  <c r="H42" i="9"/>
  <c r="I42" i="9"/>
  <c r="H41" i="9"/>
  <c r="I41" i="9"/>
  <c r="H40" i="9"/>
  <c r="I40" i="9"/>
  <c r="H39" i="9"/>
  <c r="I39" i="9"/>
  <c r="H38" i="9"/>
  <c r="I38" i="9"/>
  <c r="H37" i="9"/>
  <c r="I37" i="9"/>
  <c r="H36" i="9"/>
  <c r="I36" i="9"/>
  <c r="H35" i="9"/>
  <c r="I35" i="9"/>
  <c r="H34" i="9"/>
  <c r="I34" i="9"/>
  <c r="H33" i="9"/>
  <c r="I33" i="9"/>
  <c r="H32" i="9"/>
  <c r="I32" i="9"/>
  <c r="H31" i="9"/>
  <c r="I31" i="9"/>
  <c r="K9" i="9"/>
  <c r="K10" i="9"/>
  <c r="H30" i="9"/>
  <c r="I30" i="9"/>
  <c r="H29" i="9"/>
  <c r="I29" i="9"/>
  <c r="H28" i="9"/>
  <c r="I28" i="9"/>
  <c r="H27" i="9"/>
  <c r="I27" i="9"/>
  <c r="H26" i="9"/>
  <c r="I26" i="9"/>
  <c r="H25" i="9"/>
  <c r="I25" i="9"/>
  <c r="H24" i="9"/>
  <c r="I24" i="9"/>
  <c r="H23" i="9"/>
  <c r="I23" i="9"/>
  <c r="H22" i="9"/>
  <c r="I22" i="9"/>
  <c r="H21" i="9"/>
  <c r="I21" i="9"/>
  <c r="H20" i="9"/>
  <c r="I20" i="9"/>
  <c r="H19" i="9"/>
  <c r="I19" i="9"/>
  <c r="H18" i="9"/>
  <c r="I18" i="9"/>
  <c r="H17" i="9"/>
  <c r="I17" i="9"/>
  <c r="H16" i="9"/>
  <c r="I16" i="9"/>
  <c r="H15" i="9"/>
  <c r="I15" i="9"/>
  <c r="H14" i="9"/>
  <c r="I14" i="9"/>
  <c r="I13" i="9"/>
  <c r="I12" i="9"/>
  <c r="I11" i="9"/>
  <c r="C6" i="9"/>
  <c r="C5" i="9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11" i="2"/>
  <c r="K20" i="2"/>
  <c r="I20" i="2"/>
  <c r="K21" i="2"/>
  <c r="I21" i="2"/>
  <c r="K22" i="2"/>
  <c r="I22" i="2"/>
  <c r="K23" i="2"/>
  <c r="I23" i="2"/>
  <c r="K24" i="2"/>
  <c r="K26" i="2"/>
  <c r="I26" i="2"/>
  <c r="K27" i="2"/>
  <c r="I27" i="2"/>
  <c r="K28" i="2"/>
  <c r="I28" i="2"/>
  <c r="K29" i="2"/>
  <c r="K30" i="2"/>
  <c r="I30" i="2"/>
  <c r="K31" i="2"/>
  <c r="I31" i="2"/>
  <c r="K32" i="2"/>
  <c r="K33" i="2"/>
  <c r="K34" i="2"/>
  <c r="K35" i="2"/>
  <c r="K36" i="2"/>
  <c r="I36" i="2"/>
  <c r="K37" i="2"/>
  <c r="I37" i="2"/>
  <c r="K38" i="2"/>
  <c r="I38" i="2"/>
  <c r="K39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M9" i="2"/>
  <c r="M10" i="2"/>
  <c r="M14" i="2"/>
  <c r="M15" i="2"/>
  <c r="M16" i="2"/>
  <c r="K14" i="2"/>
  <c r="I14" i="2"/>
  <c r="M17" i="2"/>
  <c r="K15" i="2"/>
  <c r="I15" i="2"/>
  <c r="M18" i="2"/>
  <c r="K16" i="2"/>
  <c r="I16" i="2"/>
  <c r="K17" i="2"/>
  <c r="I17" i="2"/>
  <c r="K25" i="2"/>
  <c r="I25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C6" i="2"/>
  <c r="C6" i="6"/>
  <c r="C5" i="2"/>
  <c r="C5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O98" i="10"/>
  <c r="P98" i="10"/>
  <c r="O38" i="10"/>
  <c r="P38" i="10"/>
  <c r="O56" i="10"/>
  <c r="P56" i="10"/>
  <c r="M50" i="8"/>
  <c r="N50" i="8"/>
  <c r="M62" i="8"/>
  <c r="N62" i="8"/>
  <c r="M53" i="8"/>
  <c r="N53" i="8"/>
  <c r="M38" i="8"/>
  <c r="N38" i="8"/>
  <c r="J11" i="8"/>
  <c r="O62" i="10"/>
  <c r="P62" i="10"/>
  <c r="O80" i="10"/>
  <c r="P80" i="10"/>
  <c r="O74" i="10"/>
  <c r="P74" i="10"/>
  <c r="O32" i="10"/>
  <c r="P32" i="10"/>
  <c r="O50" i="10"/>
  <c r="P50" i="10"/>
  <c r="O26" i="10"/>
  <c r="P26" i="10"/>
  <c r="O86" i="10"/>
  <c r="P86" i="10"/>
  <c r="O68" i="10"/>
  <c r="P68" i="10"/>
  <c r="K11" i="9"/>
  <c r="K12" i="2"/>
  <c r="M11" i="2"/>
  <c r="M12" i="2"/>
  <c r="M13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86" i="8"/>
  <c r="N86" i="8"/>
  <c r="M41" i="8"/>
  <c r="N41" i="8"/>
  <c r="M17" i="8"/>
  <c r="N17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55" i="8"/>
  <c r="T56" i="8"/>
  <c r="T57" i="8"/>
  <c r="T58" i="8"/>
  <c r="T59" i="8"/>
  <c r="T60" i="8"/>
  <c r="T61" i="8"/>
  <c r="T62" i="8"/>
  <c r="J12" i="8"/>
  <c r="M65" i="8"/>
  <c r="N65" i="8"/>
  <c r="M92" i="8"/>
  <c r="N92" i="8"/>
  <c r="M83" i="8"/>
  <c r="N83" i="8"/>
  <c r="M74" i="8"/>
  <c r="N74" i="8"/>
  <c r="M32" i="8"/>
  <c r="N32" i="8"/>
  <c r="M59" i="8"/>
  <c r="N59" i="8"/>
  <c r="M89" i="8"/>
  <c r="N89" i="8"/>
  <c r="M71" i="8"/>
  <c r="N71" i="8"/>
  <c r="M47" i="8"/>
  <c r="N47" i="8"/>
  <c r="M95" i="8"/>
  <c r="N95" i="8"/>
  <c r="M35" i="8"/>
  <c r="N35" i="8"/>
  <c r="M98" i="8"/>
  <c r="N98" i="8"/>
  <c r="M77" i="8"/>
  <c r="N77" i="8"/>
  <c r="M44" i="8"/>
  <c r="N44" i="8"/>
  <c r="M14" i="8"/>
  <c r="N14" i="8"/>
  <c r="O53" i="10"/>
  <c r="P53" i="10"/>
  <c r="O89" i="10"/>
  <c r="P89" i="10"/>
  <c r="O14" i="10"/>
  <c r="P14" i="10"/>
  <c r="O59" i="10"/>
  <c r="P59" i="10"/>
  <c r="O95" i="10"/>
  <c r="P95" i="10"/>
  <c r="O44" i="10"/>
  <c r="P44" i="10"/>
  <c r="O83" i="10"/>
  <c r="P83" i="10"/>
  <c r="O71" i="10"/>
  <c r="P71" i="10"/>
  <c r="O35" i="10"/>
  <c r="P35" i="10"/>
  <c r="O41" i="10"/>
  <c r="P41" i="10"/>
  <c r="O65" i="10"/>
  <c r="P65" i="10"/>
  <c r="O77" i="10"/>
  <c r="P77" i="10"/>
  <c r="O92" i="10"/>
  <c r="P92" i="10"/>
  <c r="O20" i="10"/>
  <c r="P20" i="10"/>
  <c r="O29" i="10"/>
  <c r="P29" i="10"/>
  <c r="V12" i="10"/>
  <c r="V13" i="10"/>
  <c r="V14" i="10"/>
  <c r="O23" i="10"/>
  <c r="P23" i="10"/>
  <c r="M56" i="8"/>
  <c r="N56" i="8"/>
  <c r="M80" i="8"/>
  <c r="N80" i="8"/>
  <c r="M68" i="8"/>
  <c r="N68" i="8"/>
  <c r="M29" i="8"/>
  <c r="N29" i="8"/>
  <c r="O17" i="10"/>
  <c r="P17" i="10"/>
  <c r="K17" i="10"/>
  <c r="N17" i="10"/>
  <c r="L20" i="8"/>
  <c r="M20" i="8"/>
  <c r="N20" i="8"/>
  <c r="M26" i="8"/>
  <c r="N26" i="8"/>
  <c r="L23" i="8"/>
  <c r="M23" i="8"/>
  <c r="N23" i="8"/>
  <c r="K12" i="9"/>
  <c r="K11" i="2"/>
  <c r="I11" i="2"/>
  <c r="K13" i="2"/>
  <c r="I13" i="2"/>
  <c r="J13" i="8"/>
  <c r="K11" i="8"/>
  <c r="M11" i="8"/>
  <c r="N11" i="8"/>
  <c r="V15" i="10"/>
  <c r="J11" i="10"/>
  <c r="M11" i="10"/>
  <c r="K13" i="9"/>
  <c r="V16" i="10"/>
  <c r="K14" i="9"/>
  <c r="V17" i="10"/>
  <c r="J12" i="10"/>
  <c r="M12" i="10"/>
  <c r="K15" i="9"/>
  <c r="H12" i="9"/>
  <c r="H13" i="9"/>
  <c r="V18" i="10"/>
  <c r="V19" i="10"/>
  <c r="J13" i="10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H11" i="9"/>
  <c r="V20" i="10"/>
  <c r="M13" i="10"/>
  <c r="O11" i="10"/>
  <c r="P11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48" i="10"/>
  <c r="V49" i="10"/>
  <c r="V50" i="10"/>
  <c r="V51" i="10"/>
  <c r="V52" i="10"/>
  <c r="V53" i="10"/>
  <c r="V54" i="10"/>
  <c r="V55" i="10"/>
  <c r="V56" i="10"/>
  <c r="V57" i="10"/>
  <c r="V58" i="10"/>
  <c r="V59" i="10"/>
  <c r="V60" i="10"/>
  <c r="V61" i="10"/>
  <c r="V62" i="10"/>
  <c r="L11" i="10"/>
  <c r="L12" i="10"/>
  <c r="L13" i="10"/>
</calcChain>
</file>

<file path=xl/sharedStrings.xml><?xml version="1.0" encoding="utf-8"?>
<sst xmlns="http://schemas.openxmlformats.org/spreadsheetml/2006/main" count="1464" uniqueCount="384">
  <si>
    <t>Club</t>
  </si>
  <si>
    <t>Bleue-marron</t>
  </si>
  <si>
    <t>Verte-bleue</t>
  </si>
  <si>
    <t>Orange-verte</t>
  </si>
  <si>
    <t>Arbitres</t>
  </si>
  <si>
    <t>Nom</t>
  </si>
  <si>
    <t>Prénom</t>
  </si>
  <si>
    <t>Sexe</t>
  </si>
  <si>
    <t>Naissance</t>
  </si>
  <si>
    <t>Ceinture</t>
  </si>
  <si>
    <t>M</t>
  </si>
  <si>
    <t>F</t>
  </si>
  <si>
    <t>Noire</t>
  </si>
  <si>
    <t>Marron</t>
  </si>
  <si>
    <t>Bleue</t>
  </si>
  <si>
    <t>Verte</t>
  </si>
  <si>
    <t>Orange</t>
  </si>
  <si>
    <t>10 kg</t>
  </si>
  <si>
    <t>11 kg</t>
  </si>
  <si>
    <t>12 kg</t>
  </si>
  <si>
    <t>13 kg</t>
  </si>
  <si>
    <t>14 kg</t>
  </si>
  <si>
    <t>15 kg</t>
  </si>
  <si>
    <t>16 kg</t>
  </si>
  <si>
    <t>17 kg</t>
  </si>
  <si>
    <t>18 kg</t>
  </si>
  <si>
    <t>19 kg</t>
  </si>
  <si>
    <t>20 kg</t>
  </si>
  <si>
    <t>21 kg</t>
  </si>
  <si>
    <t>22 kg</t>
  </si>
  <si>
    <t>23 kg</t>
  </si>
  <si>
    <t>24 kg</t>
  </si>
  <si>
    <t>25 kg</t>
  </si>
  <si>
    <t>26 kg</t>
  </si>
  <si>
    <t>27 kg</t>
  </si>
  <si>
    <t>28 kg</t>
  </si>
  <si>
    <t>29 kg</t>
  </si>
  <si>
    <t>30 kg</t>
  </si>
  <si>
    <t>31 kg</t>
  </si>
  <si>
    <t>32 kg</t>
  </si>
  <si>
    <t>33 kg</t>
  </si>
  <si>
    <t>34 kg</t>
  </si>
  <si>
    <t>35 kg</t>
  </si>
  <si>
    <t>36 kg</t>
  </si>
  <si>
    <t>37 kg</t>
  </si>
  <si>
    <t>38 kg</t>
  </si>
  <si>
    <t>39 kg</t>
  </si>
  <si>
    <t>40 kg</t>
  </si>
  <si>
    <t>41 kg</t>
  </si>
  <si>
    <t>42 kg</t>
  </si>
  <si>
    <t>43 kg</t>
  </si>
  <si>
    <t>44 kg</t>
  </si>
  <si>
    <t>45 kg</t>
  </si>
  <si>
    <t>46 kg</t>
  </si>
  <si>
    <t>47 kg</t>
  </si>
  <si>
    <t>48 kg</t>
  </si>
  <si>
    <t>49 kg</t>
  </si>
  <si>
    <t>50 kg</t>
  </si>
  <si>
    <t>51 kg</t>
  </si>
  <si>
    <t>52 kg</t>
  </si>
  <si>
    <t>53 kg</t>
  </si>
  <si>
    <t>54 kg</t>
  </si>
  <si>
    <t>55 kg</t>
  </si>
  <si>
    <t>56 kg</t>
  </si>
  <si>
    <t>57 kg</t>
  </si>
  <si>
    <t>58 kg</t>
  </si>
  <si>
    <t>59 kg</t>
  </si>
  <si>
    <t>60 kg</t>
  </si>
  <si>
    <t>61 kg</t>
  </si>
  <si>
    <t>62 kg</t>
  </si>
  <si>
    <t>63 kg</t>
  </si>
  <si>
    <t>64 kg</t>
  </si>
  <si>
    <t>65 kg</t>
  </si>
  <si>
    <t>66 kg</t>
  </si>
  <si>
    <t>67 kg</t>
  </si>
  <si>
    <t>68 kg</t>
  </si>
  <si>
    <t>69 kg</t>
  </si>
  <si>
    <t>70 kg</t>
  </si>
  <si>
    <t>71 kg</t>
  </si>
  <si>
    <t>72 kg</t>
  </si>
  <si>
    <t>73 kg</t>
  </si>
  <si>
    <t>74 kg</t>
  </si>
  <si>
    <t>75 kg</t>
  </si>
  <si>
    <t>76 kg</t>
  </si>
  <si>
    <t>77 kg</t>
  </si>
  <si>
    <t>78 kg</t>
  </si>
  <si>
    <t>79 kg</t>
  </si>
  <si>
    <t>80 kg</t>
  </si>
  <si>
    <t>81 kg</t>
  </si>
  <si>
    <t>82 kg</t>
  </si>
  <si>
    <t>83 kg</t>
  </si>
  <si>
    <t>84 kg</t>
  </si>
  <si>
    <t>85 kg</t>
  </si>
  <si>
    <t>86 kg</t>
  </si>
  <si>
    <t>87 kg</t>
  </si>
  <si>
    <t>88 kg</t>
  </si>
  <si>
    <t>89 kg</t>
  </si>
  <si>
    <t>90 kg</t>
  </si>
  <si>
    <t>91 kg</t>
  </si>
  <si>
    <t>92 kg</t>
  </si>
  <si>
    <t>93 kg</t>
  </si>
  <si>
    <t>94 kg</t>
  </si>
  <si>
    <t>95 kg</t>
  </si>
  <si>
    <t>96 kg</t>
  </si>
  <si>
    <t>97 kg</t>
  </si>
  <si>
    <t>98 kg</t>
  </si>
  <si>
    <t>99 kg</t>
  </si>
  <si>
    <t>100 kg</t>
  </si>
  <si>
    <t>101 kg</t>
  </si>
  <si>
    <t>102 kg</t>
  </si>
  <si>
    <t>103 kg</t>
  </si>
  <si>
    <t>104 kg</t>
  </si>
  <si>
    <t>105 kg</t>
  </si>
  <si>
    <t>106 kg</t>
  </si>
  <si>
    <t>107 kg</t>
  </si>
  <si>
    <t>108 kg</t>
  </si>
  <si>
    <t>109 kg</t>
  </si>
  <si>
    <t>110 kg</t>
  </si>
  <si>
    <t>111 kg</t>
  </si>
  <si>
    <t>112 kg</t>
  </si>
  <si>
    <t>113 kg</t>
  </si>
  <si>
    <t>114 kg</t>
  </si>
  <si>
    <t>115 kg</t>
  </si>
  <si>
    <t>116 kg</t>
  </si>
  <si>
    <t>117 kg</t>
  </si>
  <si>
    <t>118 kg</t>
  </si>
  <si>
    <t>119 kg</t>
  </si>
  <si>
    <t>120 kg</t>
  </si>
  <si>
    <t>121 kg</t>
  </si>
  <si>
    <t>122 kg</t>
  </si>
  <si>
    <t>123 kg</t>
  </si>
  <si>
    <t>124 kg</t>
  </si>
  <si>
    <t>125 kg</t>
  </si>
  <si>
    <t>126 kg</t>
  </si>
  <si>
    <t>127 kg</t>
  </si>
  <si>
    <t>128 kg</t>
  </si>
  <si>
    <t>129 kg</t>
  </si>
  <si>
    <t>130 kg</t>
  </si>
  <si>
    <t>131 kg</t>
  </si>
  <si>
    <t>132 kg</t>
  </si>
  <si>
    <t>133 kg</t>
  </si>
  <si>
    <t>134 kg</t>
  </si>
  <si>
    <t>135 kg</t>
  </si>
  <si>
    <t>136 kg</t>
  </si>
  <si>
    <t>137 kg</t>
  </si>
  <si>
    <t>138 kg</t>
  </si>
  <si>
    <t>139 kg</t>
  </si>
  <si>
    <t>140 kg</t>
  </si>
  <si>
    <t>141 kg</t>
  </si>
  <si>
    <t>142 kg</t>
  </si>
  <si>
    <t>143 kg</t>
  </si>
  <si>
    <t>144 kg</t>
  </si>
  <si>
    <t>145 kg</t>
  </si>
  <si>
    <t>146 kg</t>
  </si>
  <si>
    <t>147 kg</t>
  </si>
  <si>
    <t>148 kg</t>
  </si>
  <si>
    <t>149 kg</t>
  </si>
  <si>
    <t>150 kg</t>
  </si>
  <si>
    <t>151 kg</t>
  </si>
  <si>
    <t>152 kg</t>
  </si>
  <si>
    <t>153 kg</t>
  </si>
  <si>
    <t>154 kg</t>
  </si>
  <si>
    <t>155 kg</t>
  </si>
  <si>
    <t>156 kg</t>
  </si>
  <si>
    <t>157 kg</t>
  </si>
  <si>
    <t>158 kg</t>
  </si>
  <si>
    <t>159 kg</t>
  </si>
  <si>
    <t>160 kg</t>
  </si>
  <si>
    <t>161 kg</t>
  </si>
  <si>
    <t>162 kg</t>
  </si>
  <si>
    <t>163 kg</t>
  </si>
  <si>
    <t>164 kg</t>
  </si>
  <si>
    <t>165 kg</t>
  </si>
  <si>
    <t>166 kg</t>
  </si>
  <si>
    <t>167 kg</t>
  </si>
  <si>
    <t>168 kg</t>
  </si>
  <si>
    <t>169 kg</t>
  </si>
  <si>
    <t>170 kg</t>
  </si>
  <si>
    <t>171 kg</t>
  </si>
  <si>
    <t>172 kg</t>
  </si>
  <si>
    <t>173 kg</t>
  </si>
  <si>
    <t>174 kg</t>
  </si>
  <si>
    <t>175 kg</t>
  </si>
  <si>
    <t>176 kg</t>
  </si>
  <si>
    <t>177 kg</t>
  </si>
  <si>
    <t>178 kg</t>
  </si>
  <si>
    <t>179 kg</t>
  </si>
  <si>
    <t>180 kg</t>
  </si>
  <si>
    <t>181 kg</t>
  </si>
  <si>
    <t>182 kg</t>
  </si>
  <si>
    <t>183 kg</t>
  </si>
  <si>
    <t>184 kg</t>
  </si>
  <si>
    <t>185 kg</t>
  </si>
  <si>
    <t>186 kg</t>
  </si>
  <si>
    <t xml:space="preserve">Veuillez ne remplir que les cellules blanches... </t>
  </si>
  <si>
    <t>187 kg</t>
  </si>
  <si>
    <t>188 kg</t>
  </si>
  <si>
    <t>189 kg</t>
  </si>
  <si>
    <t>190 kg</t>
  </si>
  <si>
    <t>191 kg</t>
  </si>
  <si>
    <t>192 kg</t>
  </si>
  <si>
    <t>193 kg</t>
  </si>
  <si>
    <t>194 kg</t>
  </si>
  <si>
    <t>195 kg</t>
  </si>
  <si>
    <t>196 kg</t>
  </si>
  <si>
    <t>197 kg</t>
  </si>
  <si>
    <t>198 kg</t>
  </si>
  <si>
    <t>199 kg</t>
  </si>
  <si>
    <t>200 kg</t>
  </si>
  <si>
    <t>Poids</t>
  </si>
  <si>
    <t>Kata individuels</t>
  </si>
  <si>
    <t>Kumite individuels</t>
  </si>
  <si>
    <t>Kata équipes</t>
  </si>
  <si>
    <t>Nom de l'équipe</t>
  </si>
  <si>
    <t xml:space="preserve">Inscriptions pour le club </t>
  </si>
  <si>
    <t>(à remplir)</t>
  </si>
  <si>
    <t>Jaune-orange</t>
  </si>
  <si>
    <t>Jaune</t>
  </si>
  <si>
    <t>Catégorie âges</t>
  </si>
  <si>
    <t>Genre</t>
  </si>
  <si>
    <t>OK/pas OK</t>
  </si>
  <si>
    <t>Catégories</t>
  </si>
  <si>
    <t>Catégorie</t>
  </si>
  <si>
    <t>Promo Kumite</t>
  </si>
  <si>
    <t>Kumite 4 x 15</t>
  </si>
  <si>
    <t>Kumite WKF</t>
  </si>
  <si>
    <t>Jaune-Orange</t>
  </si>
  <si>
    <t>U8</t>
  </si>
  <si>
    <t>U10</t>
  </si>
  <si>
    <t>U12</t>
  </si>
  <si>
    <t>U14</t>
  </si>
  <si>
    <t>U16</t>
  </si>
  <si>
    <t>U18</t>
  </si>
  <si>
    <t>+18</t>
  </si>
  <si>
    <t>+35</t>
  </si>
  <si>
    <t>Noire-U8</t>
  </si>
  <si>
    <t>Marron-U8</t>
  </si>
  <si>
    <t>Bleue-marron-U8</t>
  </si>
  <si>
    <t>Bleue-U8</t>
  </si>
  <si>
    <t>Verte-bleue-U8</t>
  </si>
  <si>
    <t>Verte-U8</t>
  </si>
  <si>
    <t>Orange-verte-U8</t>
  </si>
  <si>
    <t>Orange-U8</t>
  </si>
  <si>
    <t>Jaune-Orange-U8</t>
  </si>
  <si>
    <t>Jaune-U8</t>
  </si>
  <si>
    <t>Noire-U10</t>
  </si>
  <si>
    <t>Marron-U10</t>
  </si>
  <si>
    <t>Bleue-marron-U10</t>
  </si>
  <si>
    <t>Bleue-U10</t>
  </si>
  <si>
    <t>Verte-bleue-U10</t>
  </si>
  <si>
    <t>Verte-U10</t>
  </si>
  <si>
    <t>Orange-verte-U10</t>
  </si>
  <si>
    <t>Orange-U10</t>
  </si>
  <si>
    <t>Jaune-Orange-U10</t>
  </si>
  <si>
    <t>Jaune-U10</t>
  </si>
  <si>
    <t>Noire-U12</t>
  </si>
  <si>
    <t>Marron-U12</t>
  </si>
  <si>
    <t>Bleue-marron-U12</t>
  </si>
  <si>
    <t>Bleue-U12</t>
  </si>
  <si>
    <t>Verte-bleue-U12</t>
  </si>
  <si>
    <t>Verte-U12</t>
  </si>
  <si>
    <t>Orange-verte-U12</t>
  </si>
  <si>
    <t>Orange-U12</t>
  </si>
  <si>
    <t>Jaune-Orange-U12</t>
  </si>
  <si>
    <t>Jaune-U12</t>
  </si>
  <si>
    <t>Noire-U14</t>
  </si>
  <si>
    <t>Marron-U14</t>
  </si>
  <si>
    <t>Bleue-marron-U14</t>
  </si>
  <si>
    <t>Bleue-U14</t>
  </si>
  <si>
    <t>Verte-bleue-U14</t>
  </si>
  <si>
    <t>Verte-U14</t>
  </si>
  <si>
    <t>Orange-verte-U14</t>
  </si>
  <si>
    <t>Orange-U14</t>
  </si>
  <si>
    <t>Jaune-Orange-U14</t>
  </si>
  <si>
    <t>Jaune-U14</t>
  </si>
  <si>
    <t>Noire-U16</t>
  </si>
  <si>
    <t>Marron-U16</t>
  </si>
  <si>
    <t>Bleue-marron-U16</t>
  </si>
  <si>
    <t>Bleue-U16</t>
  </si>
  <si>
    <t>Verte-bleue-U16</t>
  </si>
  <si>
    <t>Verte-U16</t>
  </si>
  <si>
    <t>Orange-verte-U16</t>
  </si>
  <si>
    <t>Orange-U16</t>
  </si>
  <si>
    <t>Jaune-Orange-U16</t>
  </si>
  <si>
    <t>Jaune-U16</t>
  </si>
  <si>
    <t>Noire-U18</t>
  </si>
  <si>
    <t>Marron-U18</t>
  </si>
  <si>
    <t>Bleue-marron-U18</t>
  </si>
  <si>
    <t>Bleue-U18</t>
  </si>
  <si>
    <t>Verte-bleue-U18</t>
  </si>
  <si>
    <t>Verte-U18</t>
  </si>
  <si>
    <t>Orange-verte-U18</t>
  </si>
  <si>
    <t>Orange-U18</t>
  </si>
  <si>
    <t>Jaune-Orange-U18</t>
  </si>
  <si>
    <t>Jaune-U18</t>
  </si>
  <si>
    <t>Noire-+18</t>
  </si>
  <si>
    <t>Marron-+18</t>
  </si>
  <si>
    <t>Bleue-marron-+18</t>
  </si>
  <si>
    <t>Bleue-+18</t>
  </si>
  <si>
    <t>Verte-bleue-+18</t>
  </si>
  <si>
    <t>Verte-+18</t>
  </si>
  <si>
    <t>Orange-verte-+18</t>
  </si>
  <si>
    <t>Orange-+18</t>
  </si>
  <si>
    <t>Jaune-Orange-+18</t>
  </si>
  <si>
    <t>Jaune-+18</t>
  </si>
  <si>
    <t>Noire-+35</t>
  </si>
  <si>
    <t>Marron-+35</t>
  </si>
  <si>
    <t>Bleue-marron-+35</t>
  </si>
  <si>
    <t>Bleue-+35</t>
  </si>
  <si>
    <t>Verte-bleue-+35</t>
  </si>
  <si>
    <t>Verte-+35</t>
  </si>
  <si>
    <t>Orange-verte-+35</t>
  </si>
  <si>
    <t>Orange-+35</t>
  </si>
  <si>
    <t>Jaune-Orange-+35</t>
  </si>
  <si>
    <t>Jaune-+35</t>
  </si>
  <si>
    <t>à choisir</t>
  </si>
  <si>
    <t>à choisir…</t>
  </si>
  <si>
    <t>Kumite équipes</t>
  </si>
  <si>
    <t>Cat. âge</t>
  </si>
  <si>
    <t>Championnats Genevois 2024</t>
  </si>
  <si>
    <t>Dimanche 26 mai 2024</t>
  </si>
  <si>
    <t>karaté club Meyrin</t>
  </si>
  <si>
    <t>KHAVAND</t>
  </si>
  <si>
    <t>Dana</t>
  </si>
  <si>
    <t>Hanna</t>
  </si>
  <si>
    <t>WITTWER</t>
  </si>
  <si>
    <t>Shanesia</t>
  </si>
  <si>
    <t>PAUBEL</t>
  </si>
  <si>
    <t>Alain</t>
  </si>
  <si>
    <t>CONCONI</t>
  </si>
  <si>
    <t>Eros</t>
  </si>
  <si>
    <t>YURLOVA</t>
  </si>
  <si>
    <t>Anastasiya</t>
  </si>
  <si>
    <t>DONCHE</t>
  </si>
  <si>
    <t>Alexandre</t>
  </si>
  <si>
    <t>LIU</t>
  </si>
  <si>
    <t>Xinning</t>
  </si>
  <si>
    <t>COJOCARU</t>
  </si>
  <si>
    <t>Estanislau</t>
  </si>
  <si>
    <t>AJIL</t>
  </si>
  <si>
    <t>Yasmine</t>
  </si>
  <si>
    <t xml:space="preserve">DONCHE </t>
  </si>
  <si>
    <t>PARAJULI</t>
  </si>
  <si>
    <t>Pranusha</t>
  </si>
  <si>
    <t xml:space="preserve">PARAJULI </t>
  </si>
  <si>
    <t>BOUGUERA</t>
  </si>
  <si>
    <t>Serine</t>
  </si>
  <si>
    <t>ANASI</t>
  </si>
  <si>
    <t>Phoebe</t>
  </si>
  <si>
    <t>BARRY</t>
  </si>
  <si>
    <t>Fatimatou</t>
  </si>
  <si>
    <t>EGOUNLETY</t>
  </si>
  <si>
    <t>Shanya</t>
  </si>
  <si>
    <t>CHAKRABORTY</t>
  </si>
  <si>
    <t>Divyashree</t>
  </si>
  <si>
    <t>DERGAL</t>
  </si>
  <si>
    <t>Sohan</t>
  </si>
  <si>
    <t>MESSAD</t>
  </si>
  <si>
    <t>Nina</t>
  </si>
  <si>
    <t>SAHITI</t>
  </si>
  <si>
    <t>Eduan</t>
  </si>
  <si>
    <t>DEVAAKHATAN</t>
  </si>
  <si>
    <t>Soronzonbold</t>
  </si>
  <si>
    <t>Alhassane</t>
  </si>
  <si>
    <t>D'AMBROSIO</t>
  </si>
  <si>
    <t>Jérôme</t>
  </si>
  <si>
    <t>MATTHEY-DORET</t>
  </si>
  <si>
    <t>Yuli</t>
  </si>
  <si>
    <t>JOSS</t>
  </si>
  <si>
    <t>Marie</t>
  </si>
  <si>
    <t>Pranish</t>
  </si>
  <si>
    <t>OTHMAN</t>
  </si>
  <si>
    <t>Kiwan</t>
  </si>
  <si>
    <t>TRINQUART</t>
  </si>
  <si>
    <t>Nael</t>
  </si>
  <si>
    <t>MESSAAD</t>
  </si>
  <si>
    <t>DAVAAKHATAN</t>
  </si>
  <si>
    <t xml:space="preserve">TRINQUART </t>
  </si>
  <si>
    <t>FALVO</t>
  </si>
  <si>
    <t>François</t>
  </si>
  <si>
    <t>KCM1</t>
  </si>
  <si>
    <t>KCM2</t>
  </si>
  <si>
    <t>KCM3</t>
  </si>
  <si>
    <t>KCM4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</si>
</sst>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0"/>
      <name val="Arial"/>
    </font>
    <font>
      <sz val="10"/>
      <color indexed="63"/>
      <name val="Verdana"/>
      <family val="2"/>
    </font>
    <font>
      <b/>
      <sz val="10"/>
      <color indexed="63"/>
      <name val="Verdana"/>
      <family val="2"/>
    </font>
    <font>
      <sz val="8"/>
      <name val="Arial"/>
      <family val="2"/>
    </font>
    <font>
      <i/>
      <sz val="14"/>
      <color indexed="9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b/>
      <sz val="22"/>
      <color indexed="9"/>
      <name val="Verdana"/>
      <family val="2"/>
    </font>
    <font>
      <i/>
      <sz val="13"/>
      <color indexed="9"/>
      <name val="Verdana"/>
      <family val="2"/>
    </font>
    <font>
      <b/>
      <sz val="25"/>
      <color indexed="9"/>
      <name val="Verdana"/>
      <family val="2"/>
    </font>
    <font>
      <b/>
      <sz val="15"/>
      <color indexed="63"/>
      <name val="Verdana"/>
      <family val="2"/>
    </font>
    <font>
      <i/>
      <sz val="18"/>
      <color indexed="9"/>
      <name val="Verdana"/>
      <family val="2"/>
    </font>
    <font>
      <b/>
      <sz val="10"/>
      <color theme="0"/>
      <name val="Verdana"/>
      <family val="2"/>
    </font>
    <font>
      <b/>
      <sz val="10"/>
      <color rgb="FFC00000"/>
      <name val="Verdana"/>
      <family val="2"/>
    </font>
    <font>
      <sz val="10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23"/>
      </top>
      <bottom style="hair">
        <color indexed="22"/>
      </bottom>
      <diagonal/>
    </border>
    <border>
      <left style="hair">
        <color indexed="22"/>
      </left>
      <right style="thin">
        <color indexed="23"/>
      </right>
      <top style="thin">
        <color indexed="23"/>
      </top>
      <bottom style="hair">
        <color indexed="22"/>
      </bottom>
      <diagonal/>
    </border>
    <border>
      <left style="hair">
        <color indexed="22"/>
      </left>
      <right style="thin">
        <color indexed="23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23"/>
      </bottom>
      <diagonal/>
    </border>
    <border>
      <left style="hair">
        <color indexed="22"/>
      </left>
      <right style="thin">
        <color indexed="23"/>
      </right>
      <top style="hair">
        <color indexed="22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n">
        <color indexed="23"/>
      </left>
      <right style="hair">
        <color indexed="22"/>
      </right>
      <top style="thin">
        <color indexed="23"/>
      </top>
      <bottom/>
      <diagonal/>
    </border>
    <border>
      <left style="thin">
        <color indexed="23"/>
      </left>
      <right style="hair">
        <color indexed="22"/>
      </right>
      <top/>
      <bottom/>
      <diagonal/>
    </border>
    <border>
      <left style="thin">
        <color indexed="23"/>
      </left>
      <right style="hair">
        <color indexed="22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hair">
        <color indexed="22"/>
      </right>
      <top style="thin">
        <color indexed="23"/>
      </top>
      <bottom/>
      <diagonal/>
    </border>
    <border>
      <left/>
      <right style="hair">
        <color indexed="22"/>
      </right>
      <top/>
      <bottom/>
      <diagonal/>
    </border>
    <border>
      <left/>
      <right style="hair">
        <color indexed="22"/>
      </right>
      <top/>
      <bottom style="thin">
        <color indexed="23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thin">
        <color indexed="23"/>
      </right>
      <top/>
      <bottom style="hair">
        <color indexed="22"/>
      </bottom>
      <diagonal/>
    </border>
    <border>
      <left style="thin">
        <color indexed="23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thin">
        <color indexed="23"/>
      </right>
      <top style="hair">
        <color indexed="22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164" fontId="1" fillId="0" borderId="5" xfId="0" applyNumberFormat="1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hidden="1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6" xfId="0" applyFont="1" applyFill="1" applyBorder="1" applyAlignment="1" applyProtection="1">
      <alignment horizontal="center" vertical="center"/>
      <protection locked="0"/>
    </xf>
    <xf numFmtId="0" fontId="12" fillId="3" borderId="27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vertical="center"/>
      <protection hidden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164" fontId="1" fillId="4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164" fontId="1" fillId="4" borderId="5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locked="0"/>
    </xf>
    <xf numFmtId="14" fontId="1" fillId="0" borderId="28" xfId="0" applyNumberFormat="1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4" borderId="31" xfId="0" applyFont="1" applyFill="1" applyBorder="1" applyAlignment="1" applyProtection="1">
      <alignment horizontal="center" vertical="center"/>
      <protection locked="0"/>
    </xf>
    <xf numFmtId="164" fontId="1" fillId="4" borderId="31" xfId="0" applyNumberFormat="1" applyFont="1" applyFill="1" applyBorder="1" applyAlignment="1" applyProtection="1">
      <alignment horizontal="center" vertical="center"/>
      <protection locked="0"/>
    </xf>
    <xf numFmtId="0" fontId="1" fillId="4" borderId="32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hidden="1"/>
    </xf>
    <xf numFmtId="0" fontId="7" fillId="2" borderId="20" xfId="0" applyFont="1" applyFill="1" applyBorder="1" applyAlignment="1" applyProtection="1">
      <alignment horizontal="center" vertical="center"/>
      <protection hidden="1"/>
    </xf>
    <xf numFmtId="0" fontId="7" fillId="2" borderId="21" xfId="0" applyFont="1" applyFill="1" applyBorder="1" applyAlignment="1" applyProtection="1">
      <alignment horizontal="center" vertical="center"/>
      <protection hidden="1"/>
    </xf>
    <xf numFmtId="0" fontId="4" fillId="2" borderId="22" xfId="0" applyFont="1" applyFill="1" applyBorder="1" applyAlignment="1" applyProtection="1">
      <alignment horizontal="center" vertical="center"/>
      <protection hidden="1"/>
    </xf>
    <xf numFmtId="0" fontId="4" fillId="2" borderId="23" xfId="0" applyFont="1" applyFill="1" applyBorder="1" applyAlignment="1" applyProtection="1">
      <alignment horizontal="center" vertical="center"/>
      <protection hidden="1"/>
    </xf>
    <xf numFmtId="0" fontId="4" fillId="2" borderId="24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7" fillId="2" borderId="9" xfId="0" applyFont="1" applyFill="1" applyBorder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4" fillId="2" borderId="13" xfId="0" applyFont="1" applyFill="1" applyBorder="1" applyAlignment="1" applyProtection="1">
      <alignment horizontal="center" vertical="center"/>
      <protection hidden="1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1" fillId="4" borderId="30" xfId="0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hidden="1"/>
    </xf>
    <xf numFmtId="0" fontId="6" fillId="2" borderId="18" xfId="0" applyFont="1" applyFill="1" applyBorder="1" applyAlignment="1" applyProtection="1">
      <alignment horizontal="center" vertical="center"/>
      <protection hidden="1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hidden="1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1">
    <dxf>
      <font>
        <b/>
        <i val="0"/>
        <color rgb="FFC0000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B7:D14"/>
  <sheetViews>
    <sheetView workbookViewId="0">
      <selection activeCell="B9" sqref="B9"/>
    </sheetView>
  </sheetViews>
  <sheetFormatPr baseColWidth="10" defaultColWidth="11.42578125" defaultRowHeight="12.75" x14ac:dyDescent="0.2"/>
  <cols>
    <col min="1" max="1" width="11.42578125" style="12" customWidth="1"/>
    <col min="2" max="2" width="85" style="12" customWidth="1"/>
    <col min="3" max="3" width="1.42578125" style="12" customWidth="1"/>
    <col min="4" max="16384" width="11.42578125" style="12"/>
  </cols>
  <sheetData>
    <row r="7" spans="2:4" ht="30.75" x14ac:dyDescent="0.2">
      <c r="B7" s="11" t="s">
        <v>214</v>
      </c>
    </row>
    <row r="9" spans="2:4" ht="44.25" customHeight="1" x14ac:dyDescent="0.2">
      <c r="B9" s="13" t="s">
        <v>321</v>
      </c>
      <c r="D9" s="12" t="s">
        <v>215</v>
      </c>
    </row>
    <row r="12" spans="2:4" ht="13.5" thickBot="1" x14ac:dyDescent="0.25"/>
    <row r="13" spans="2:4" ht="44.1" customHeight="1" thickTop="1" thickBot="1" x14ac:dyDescent="0.25">
      <c r="B13" s="15" t="s">
        <v>194</v>
      </c>
    </row>
    <row r="14" spans="2:4" ht="13.5" thickTop="1" x14ac:dyDescent="0.2"/>
  </sheetData>
  <sheetProtection selectLockedCells="1"/>
  <phoneticPr fontId="3" type="noConversion"/>
  <pageMargins left="0.75" right="0.75" top="1" bottom="1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F536A-03ED-314B-A122-23878CA2902D}">
  <dimension ref="B4:Y261"/>
  <sheetViews>
    <sheetView topLeftCell="B16" zoomScaleNormal="100" workbookViewId="0">
      <selection activeCell="G19" sqref="G19"/>
    </sheetView>
  </sheetViews>
  <sheetFormatPr baseColWidth="10" defaultColWidth="11.42578125" defaultRowHeight="12.75" x14ac:dyDescent="0.2"/>
  <cols>
    <col min="1" max="1" width="11.42578125" style="1" customWidth="1"/>
    <col min="2" max="2" width="6.42578125" style="2" customWidth="1"/>
    <col min="3" max="4" width="28.7109375" style="1" customWidth="1"/>
    <col min="5" max="5" width="6.42578125" style="1" bestFit="1" customWidth="1"/>
    <col min="6" max="7" width="14" style="1" customWidth="1"/>
    <col min="8" max="8" width="9" style="1" bestFit="1" customWidth="1"/>
    <col min="9" max="9" width="11.28515625" style="36" bestFit="1" customWidth="1"/>
    <col min="10" max="10" width="2.42578125" style="36" hidden="1" customWidth="1"/>
    <col min="11" max="11" width="5.140625" style="36" hidden="1" customWidth="1"/>
    <col min="12" max="12" width="4.42578125" style="36" hidden="1" customWidth="1"/>
    <col min="13" max="13" width="12.85546875" style="36" hidden="1" customWidth="1"/>
    <col min="14" max="14" width="13.140625" style="36" hidden="1" customWidth="1"/>
    <col min="15" max="15" width="6.85546875" style="36" hidden="1" customWidth="1"/>
    <col min="16" max="16" width="13.140625" style="36" hidden="1" customWidth="1"/>
    <col min="17" max="17" width="17.140625" style="36" hidden="1" customWidth="1"/>
    <col min="18" max="18" width="13.140625" style="36" hidden="1" customWidth="1"/>
    <col min="19" max="21" width="11.42578125" style="36" hidden="1" customWidth="1"/>
    <col min="22" max="22" width="11.42578125" style="1" hidden="1" customWidth="1"/>
    <col min="23" max="26" width="11.42578125" style="1" customWidth="1"/>
    <col min="27" max="16384" width="11.42578125" style="1"/>
  </cols>
  <sheetData>
    <row r="4" spans="2:25" ht="13.5" thickBot="1" x14ac:dyDescent="0.25"/>
    <row r="5" spans="2:25" ht="30.75" customHeight="1" x14ac:dyDescent="0.2">
      <c r="C5" s="45" t="str">
        <f>'Kata équipes'!C5:H5</f>
        <v>Championnats Genevois 2024</v>
      </c>
      <c r="D5" s="46"/>
      <c r="E5" s="46"/>
      <c r="F5" s="46"/>
      <c r="G5" s="47"/>
    </row>
    <row r="6" spans="2:25" ht="30.75" customHeight="1" thickBot="1" x14ac:dyDescent="0.25">
      <c r="C6" s="48" t="str">
        <f>'Kata équipes'!C6:H6</f>
        <v>Dimanche 26 mai 2024</v>
      </c>
      <c r="D6" s="49"/>
      <c r="E6" s="49"/>
      <c r="F6" s="49"/>
      <c r="G6" s="50"/>
      <c r="V6" s="12"/>
      <c r="W6" s="12"/>
      <c r="X6" s="12"/>
      <c r="Y6" s="12"/>
    </row>
    <row r="7" spans="2:25" ht="22.5" customHeight="1" x14ac:dyDescent="0.2">
      <c r="C7" s="3"/>
      <c r="D7" s="3"/>
      <c r="E7" s="3"/>
      <c r="F7" s="3"/>
      <c r="G7" s="3"/>
      <c r="V7" s="12"/>
      <c r="W7" s="12"/>
      <c r="X7" s="12"/>
      <c r="Y7" s="12"/>
    </row>
    <row r="8" spans="2:25" ht="22.5" customHeight="1" x14ac:dyDescent="0.2">
      <c r="C8" s="51" t="s">
        <v>210</v>
      </c>
      <c r="D8" s="51"/>
      <c r="E8" s="51"/>
      <c r="F8" s="51"/>
      <c r="G8" s="51"/>
      <c r="J8" s="36" t="s">
        <v>10</v>
      </c>
      <c r="K8" s="36">
        <v>2018</v>
      </c>
      <c r="L8" s="36" t="s">
        <v>227</v>
      </c>
      <c r="M8" s="36" t="s">
        <v>12</v>
      </c>
      <c r="N8" s="36" t="s">
        <v>225</v>
      </c>
      <c r="O8" s="36" t="s">
        <v>18</v>
      </c>
      <c r="P8" s="36" t="s">
        <v>316</v>
      </c>
      <c r="Q8" s="36" t="s">
        <v>298</v>
      </c>
      <c r="R8" s="36" t="s">
        <v>225</v>
      </c>
      <c r="V8" s="12"/>
      <c r="W8" s="12"/>
      <c r="X8" s="12"/>
      <c r="Y8" s="12"/>
    </row>
    <row r="9" spans="2:25" ht="22.5" customHeight="1" x14ac:dyDescent="0.2">
      <c r="J9" s="36" t="s">
        <v>11</v>
      </c>
      <c r="K9" s="36">
        <f>K8-1</f>
        <v>2017</v>
      </c>
      <c r="L9" s="36" t="s">
        <v>227</v>
      </c>
      <c r="M9" s="36" t="s">
        <v>13</v>
      </c>
      <c r="N9" s="36" t="s">
        <v>225</v>
      </c>
      <c r="O9" s="36" t="s">
        <v>19</v>
      </c>
      <c r="P9" s="36" t="s">
        <v>223</v>
      </c>
      <c r="Q9" s="36" t="s">
        <v>308</v>
      </c>
      <c r="R9" s="36" t="s">
        <v>225</v>
      </c>
      <c r="V9" s="12"/>
      <c r="W9" s="12"/>
      <c r="X9" s="12"/>
      <c r="Y9" s="12"/>
    </row>
    <row r="10" spans="2:25" x14ac:dyDescent="0.2">
      <c r="C10" s="4" t="s">
        <v>5</v>
      </c>
      <c r="D10" s="4" t="s">
        <v>6</v>
      </c>
      <c r="E10" s="4" t="s">
        <v>7</v>
      </c>
      <c r="F10" s="4" t="s">
        <v>8</v>
      </c>
      <c r="G10" s="4" t="s">
        <v>9</v>
      </c>
      <c r="H10" s="4" t="s">
        <v>318</v>
      </c>
      <c r="I10" s="37" t="s">
        <v>0</v>
      </c>
      <c r="K10" s="36">
        <f t="shared" ref="K10:K62" si="0">K9-1</f>
        <v>2016</v>
      </c>
      <c r="L10" s="36" t="s">
        <v>228</v>
      </c>
      <c r="M10" s="36" t="s">
        <v>1</v>
      </c>
      <c r="N10" s="36" t="s">
        <v>225</v>
      </c>
      <c r="O10" s="36" t="s">
        <v>20</v>
      </c>
      <c r="P10" s="36" t="s">
        <v>224</v>
      </c>
      <c r="Q10" s="36" t="s">
        <v>297</v>
      </c>
      <c r="R10" s="36" t="s">
        <v>225</v>
      </c>
      <c r="V10" s="12"/>
      <c r="W10" s="12"/>
      <c r="X10" s="12"/>
      <c r="Y10" s="12"/>
    </row>
    <row r="11" spans="2:25" x14ac:dyDescent="0.2">
      <c r="B11" s="4">
        <v>1</v>
      </c>
      <c r="C11" s="25"/>
      <c r="D11" s="25"/>
      <c r="E11" s="25"/>
      <c r="F11" s="26"/>
      <c r="G11" s="25"/>
      <c r="H11" s="14" t="str">
        <f>IF(F11&lt;&gt;"",VLOOKUP(YEAR(F11),K:L,2,FALSE),"")</f>
        <v/>
      </c>
      <c r="I11" s="38" t="str">
        <f>IF(F11&lt;&gt;"",Club!$B$9,"")</f>
        <v/>
      </c>
      <c r="K11" s="36">
        <f t="shared" si="0"/>
        <v>2015</v>
      </c>
      <c r="L11" s="36" t="s">
        <v>228</v>
      </c>
      <c r="M11" s="36" t="s">
        <v>14</v>
      </c>
      <c r="N11" s="36" t="s">
        <v>225</v>
      </c>
      <c r="O11" s="36" t="s">
        <v>21</v>
      </c>
      <c r="P11" s="36" t="s">
        <v>225</v>
      </c>
      <c r="Q11" s="36" t="s">
        <v>307</v>
      </c>
      <c r="R11" s="36" t="s">
        <v>225</v>
      </c>
      <c r="V11" s="12"/>
      <c r="W11" s="12"/>
      <c r="X11" s="12"/>
      <c r="Y11" s="12"/>
    </row>
    <row r="12" spans="2:25" x14ac:dyDescent="0.2">
      <c r="B12" s="4">
        <v>2</v>
      </c>
      <c r="C12" s="25"/>
      <c r="D12" s="25"/>
      <c r="E12" s="25"/>
      <c r="F12" s="26"/>
      <c r="G12" s="25"/>
      <c r="H12" s="14" t="str">
        <f t="shared" ref="H12:H42" si="1">IF(F12&lt;&gt;"",VLOOKUP(YEAR(F12),K:L,2,FALSE),"")</f>
        <v/>
      </c>
      <c r="I12" s="38" t="str">
        <f>IF(F12&lt;&gt;"",Club!$B$9,"")</f>
        <v/>
      </c>
      <c r="K12" s="36">
        <f t="shared" si="0"/>
        <v>2014</v>
      </c>
      <c r="L12" s="36" t="s">
        <v>229</v>
      </c>
      <c r="M12" s="36" t="s">
        <v>2</v>
      </c>
      <c r="N12" s="36" t="s">
        <v>225</v>
      </c>
      <c r="O12" s="36" t="s">
        <v>22</v>
      </c>
      <c r="Q12" s="36" t="s">
        <v>247</v>
      </c>
      <c r="R12" s="36" t="s">
        <v>225</v>
      </c>
      <c r="V12" s="12"/>
      <c r="W12" s="12"/>
      <c r="X12" s="12"/>
      <c r="Y12" s="12"/>
    </row>
    <row r="13" spans="2:25" x14ac:dyDescent="0.2">
      <c r="B13" s="4">
        <v>3</v>
      </c>
      <c r="C13" s="25" t="s">
        <v>325</v>
      </c>
      <c r="D13" s="25" t="s">
        <v>326</v>
      </c>
      <c r="E13" s="25" t="s">
        <v>11</v>
      </c>
      <c r="F13" s="26">
        <v>39295</v>
      </c>
      <c r="G13" s="25" t="s">
        <v>14</v>
      </c>
      <c r="H13" s="14" t="str">
        <f t="shared" si="1"/>
        <v>U18</v>
      </c>
      <c r="I13" s="38" t="str">
        <f>IF(F13&lt;&gt;"",Club!$B$9,"")</f>
        <v>karaté club Meyrin</v>
      </c>
      <c r="K13" s="36">
        <f t="shared" si="0"/>
        <v>2013</v>
      </c>
      <c r="L13" s="36" t="s">
        <v>229</v>
      </c>
      <c r="M13" s="36" t="s">
        <v>15</v>
      </c>
      <c r="N13" s="36" t="s">
        <v>225</v>
      </c>
      <c r="O13" s="36" t="s">
        <v>23</v>
      </c>
      <c r="Q13" s="36" t="s">
        <v>257</v>
      </c>
      <c r="R13" s="36" t="s">
        <v>225</v>
      </c>
      <c r="V13" s="12"/>
      <c r="W13" s="12"/>
      <c r="X13" s="12"/>
      <c r="Y13" s="12"/>
    </row>
    <row r="14" spans="2:25" x14ac:dyDescent="0.2">
      <c r="B14" s="4">
        <v>4</v>
      </c>
      <c r="C14" s="5" t="s">
        <v>331</v>
      </c>
      <c r="D14" s="5" t="s">
        <v>332</v>
      </c>
      <c r="E14" s="5" t="s">
        <v>11</v>
      </c>
      <c r="F14" s="16">
        <v>40347</v>
      </c>
      <c r="G14" s="5" t="s">
        <v>14</v>
      </c>
      <c r="H14" s="14" t="str">
        <f t="shared" si="1"/>
        <v>U16</v>
      </c>
      <c r="I14" s="38" t="str">
        <f>IF(F14&lt;&gt;"",Club!$B$9,"")</f>
        <v>karaté club Meyrin</v>
      </c>
      <c r="K14" s="36">
        <f t="shared" si="0"/>
        <v>2012</v>
      </c>
      <c r="L14" s="36" t="s">
        <v>230</v>
      </c>
      <c r="M14" s="36" t="s">
        <v>3</v>
      </c>
      <c r="N14" s="36" t="s">
        <v>225</v>
      </c>
      <c r="O14" s="36" t="s">
        <v>24</v>
      </c>
      <c r="Q14" s="36" t="s">
        <v>267</v>
      </c>
      <c r="R14" s="36" t="s">
        <v>225</v>
      </c>
      <c r="V14" s="12"/>
      <c r="W14" s="12"/>
      <c r="X14" s="12"/>
      <c r="Y14" s="12"/>
    </row>
    <row r="15" spans="2:25" x14ac:dyDescent="0.2">
      <c r="B15" s="4">
        <v>5</v>
      </c>
      <c r="C15" s="5" t="s">
        <v>333</v>
      </c>
      <c r="D15" s="5" t="s">
        <v>334</v>
      </c>
      <c r="E15" s="5" t="s">
        <v>10</v>
      </c>
      <c r="F15" s="16">
        <v>40064</v>
      </c>
      <c r="G15" s="5" t="s">
        <v>14</v>
      </c>
      <c r="H15" s="14" t="str">
        <f t="shared" si="1"/>
        <v>U16</v>
      </c>
      <c r="I15" s="38" t="str">
        <f>IF(F15&lt;&gt;"",Club!$B$9,"")</f>
        <v>karaté club Meyrin</v>
      </c>
      <c r="K15" s="36">
        <f t="shared" si="0"/>
        <v>2011</v>
      </c>
      <c r="L15" s="36" t="s">
        <v>230</v>
      </c>
      <c r="M15" s="36" t="s">
        <v>16</v>
      </c>
      <c r="N15" s="36" t="s">
        <v>224</v>
      </c>
      <c r="O15" s="36" t="s">
        <v>25</v>
      </c>
      <c r="Q15" s="36" t="s">
        <v>277</v>
      </c>
      <c r="R15" s="36" t="s">
        <v>225</v>
      </c>
      <c r="V15" s="12"/>
      <c r="W15" s="12"/>
      <c r="X15" s="12"/>
      <c r="Y15" s="12"/>
    </row>
    <row r="16" spans="2:25" x14ac:dyDescent="0.2">
      <c r="B16" s="4">
        <v>6</v>
      </c>
      <c r="C16" s="5" t="s">
        <v>335</v>
      </c>
      <c r="D16" s="5" t="s">
        <v>336</v>
      </c>
      <c r="E16" s="5" t="s">
        <v>11</v>
      </c>
      <c r="F16" s="16">
        <v>34335</v>
      </c>
      <c r="G16" s="5" t="s">
        <v>15</v>
      </c>
      <c r="H16" s="14" t="str">
        <f t="shared" si="1"/>
        <v>+18</v>
      </c>
      <c r="I16" s="38" t="str">
        <f>IF(F16&lt;&gt;"",Club!$B$9,"")</f>
        <v>karaté club Meyrin</v>
      </c>
      <c r="K16" s="36">
        <f t="shared" si="0"/>
        <v>2010</v>
      </c>
      <c r="L16" s="36" t="s">
        <v>231</v>
      </c>
      <c r="M16" s="36" t="s">
        <v>226</v>
      </c>
      <c r="N16" s="36" t="s">
        <v>224</v>
      </c>
      <c r="O16" s="36" t="s">
        <v>26</v>
      </c>
      <c r="Q16" s="36" t="s">
        <v>287</v>
      </c>
      <c r="R16" s="36" t="s">
        <v>225</v>
      </c>
      <c r="V16" s="12"/>
      <c r="W16" s="12"/>
      <c r="X16" s="12"/>
      <c r="Y16" s="12"/>
    </row>
    <row r="17" spans="2:25" x14ac:dyDescent="0.2">
      <c r="B17" s="4">
        <v>7</v>
      </c>
      <c r="C17" s="5" t="s">
        <v>337</v>
      </c>
      <c r="D17" s="5" t="s">
        <v>338</v>
      </c>
      <c r="E17" s="5" t="s">
        <v>10</v>
      </c>
      <c r="F17" s="16">
        <v>39567</v>
      </c>
      <c r="G17" s="5" t="s">
        <v>13</v>
      </c>
      <c r="H17" s="14" t="str">
        <f t="shared" si="1"/>
        <v>U18</v>
      </c>
      <c r="I17" s="38" t="str">
        <f>IF(F17&lt;&gt;"",Club!$B$9,"")</f>
        <v>karaté club Meyrin</v>
      </c>
      <c r="K17" s="36">
        <f t="shared" si="0"/>
        <v>2009</v>
      </c>
      <c r="L17" s="36" t="s">
        <v>231</v>
      </c>
      <c r="M17" s="36" t="s">
        <v>217</v>
      </c>
      <c r="N17" s="36" t="s">
        <v>224</v>
      </c>
      <c r="O17" s="36" t="s">
        <v>27</v>
      </c>
      <c r="Q17" s="36" t="s">
        <v>237</v>
      </c>
      <c r="R17" s="36" t="s">
        <v>225</v>
      </c>
      <c r="V17" s="12"/>
      <c r="W17" s="12"/>
      <c r="X17" s="12"/>
      <c r="Y17" s="12"/>
    </row>
    <row r="18" spans="2:25" x14ac:dyDescent="0.2">
      <c r="B18" s="4">
        <v>8</v>
      </c>
      <c r="C18" s="5" t="s">
        <v>339</v>
      </c>
      <c r="D18" s="5" t="s">
        <v>340</v>
      </c>
      <c r="E18" s="5" t="s">
        <v>11</v>
      </c>
      <c r="F18" s="16">
        <v>40156</v>
      </c>
      <c r="G18" s="5" t="s">
        <v>14</v>
      </c>
      <c r="H18" s="14" t="str">
        <f t="shared" si="1"/>
        <v>U16</v>
      </c>
      <c r="I18" s="38" t="str">
        <f>IF(F18&lt;&gt;"",Club!$B$9,"")</f>
        <v>karaté club Meyrin</v>
      </c>
      <c r="K18" s="36">
        <f t="shared" si="0"/>
        <v>2008</v>
      </c>
      <c r="L18" s="36" t="s">
        <v>232</v>
      </c>
      <c r="O18" s="36" t="s">
        <v>28</v>
      </c>
      <c r="Q18" s="36" t="s">
        <v>248</v>
      </c>
      <c r="R18" s="36" t="s">
        <v>225</v>
      </c>
      <c r="V18" s="12"/>
      <c r="W18" s="12"/>
      <c r="X18" s="12"/>
      <c r="Y18" s="12"/>
    </row>
    <row r="19" spans="2:25" x14ac:dyDescent="0.2">
      <c r="B19" s="4">
        <v>9</v>
      </c>
      <c r="C19" s="5"/>
      <c r="D19" s="5"/>
      <c r="E19" s="5"/>
      <c r="F19" s="16"/>
      <c r="G19" s="5"/>
      <c r="H19" s="14" t="str">
        <f t="shared" si="1"/>
        <v/>
      </c>
      <c r="I19" s="38" t="str">
        <f>IF(F19&lt;&gt;"",Club!$B$9,"")</f>
        <v/>
      </c>
      <c r="K19" s="36">
        <f t="shared" si="0"/>
        <v>2007</v>
      </c>
      <c r="L19" s="36" t="s">
        <v>232</v>
      </c>
      <c r="O19" s="36" t="s">
        <v>29</v>
      </c>
      <c r="Q19" s="36" t="s">
        <v>258</v>
      </c>
      <c r="R19" s="36" t="s">
        <v>225</v>
      </c>
      <c r="V19" s="12"/>
      <c r="W19" s="12"/>
      <c r="X19" s="12"/>
      <c r="Y19" s="12"/>
    </row>
    <row r="20" spans="2:25" x14ac:dyDescent="0.2">
      <c r="B20" s="4">
        <v>10</v>
      </c>
      <c r="C20" s="5" t="s">
        <v>345</v>
      </c>
      <c r="D20" s="5" t="s">
        <v>346</v>
      </c>
      <c r="E20" s="5" t="s">
        <v>11</v>
      </c>
      <c r="F20" s="16">
        <v>39899</v>
      </c>
      <c r="G20" s="5" t="s">
        <v>217</v>
      </c>
      <c r="H20" s="14" t="str">
        <f t="shared" si="1"/>
        <v>U16</v>
      </c>
      <c r="I20" s="38" t="str">
        <f>IF(F20&lt;&gt;"",Club!$B$9,"")</f>
        <v>karaté club Meyrin</v>
      </c>
      <c r="K20" s="36">
        <f t="shared" si="0"/>
        <v>2006</v>
      </c>
      <c r="L20" s="36" t="s">
        <v>233</v>
      </c>
      <c r="O20" s="36" t="s">
        <v>30</v>
      </c>
      <c r="Q20" s="36" t="s">
        <v>268</v>
      </c>
      <c r="R20" s="36" t="s">
        <v>225</v>
      </c>
      <c r="V20" s="12"/>
      <c r="W20" s="12"/>
      <c r="X20" s="12"/>
      <c r="Y20" s="12"/>
    </row>
    <row r="21" spans="2:25" x14ac:dyDescent="0.2">
      <c r="B21" s="4">
        <v>11</v>
      </c>
      <c r="C21" s="5" t="s">
        <v>347</v>
      </c>
      <c r="D21" s="5" t="s">
        <v>348</v>
      </c>
      <c r="E21" s="5" t="s">
        <v>11</v>
      </c>
      <c r="F21" s="16">
        <v>40849</v>
      </c>
      <c r="G21" s="5" t="s">
        <v>15</v>
      </c>
      <c r="H21" s="14" t="str">
        <f t="shared" si="1"/>
        <v>U14</v>
      </c>
      <c r="I21" s="38" t="str">
        <f>IF(F21&lt;&gt;"",Club!$B$9,"")</f>
        <v>karaté club Meyrin</v>
      </c>
      <c r="K21" s="36">
        <f t="shared" si="0"/>
        <v>2005</v>
      </c>
      <c r="L21" s="36" t="s">
        <v>233</v>
      </c>
      <c r="O21" s="36" t="s">
        <v>31</v>
      </c>
      <c r="Q21" s="36" t="s">
        <v>278</v>
      </c>
      <c r="R21" s="36" t="s">
        <v>225</v>
      </c>
      <c r="V21" s="12"/>
      <c r="W21" s="12"/>
      <c r="X21" s="12"/>
      <c r="Y21" s="12"/>
    </row>
    <row r="22" spans="2:25" x14ac:dyDescent="0.2">
      <c r="B22" s="4">
        <v>12</v>
      </c>
      <c r="C22" s="5" t="s">
        <v>349</v>
      </c>
      <c r="D22" s="5" t="s">
        <v>350</v>
      </c>
      <c r="E22" s="5" t="s">
        <v>11</v>
      </c>
      <c r="F22" s="16">
        <v>40673</v>
      </c>
      <c r="G22" s="5" t="s">
        <v>14</v>
      </c>
      <c r="H22" s="14" t="str">
        <f t="shared" si="1"/>
        <v>U14</v>
      </c>
      <c r="I22" s="38" t="str">
        <f>IF(F22&lt;&gt;"",Club!$B$9,"")</f>
        <v>karaté club Meyrin</v>
      </c>
      <c r="K22" s="36">
        <f t="shared" si="0"/>
        <v>2004</v>
      </c>
      <c r="L22" s="36" t="s">
        <v>233</v>
      </c>
      <c r="O22" s="36" t="s">
        <v>32</v>
      </c>
      <c r="Q22" s="36" t="s">
        <v>288</v>
      </c>
      <c r="R22" s="36" t="s">
        <v>225</v>
      </c>
      <c r="V22" s="12"/>
      <c r="W22" s="12"/>
      <c r="X22" s="12"/>
      <c r="Y22" s="12"/>
    </row>
    <row r="23" spans="2:25" x14ac:dyDescent="0.2">
      <c r="B23" s="4">
        <v>13</v>
      </c>
      <c r="C23" s="5" t="s">
        <v>351</v>
      </c>
      <c r="D23" s="5" t="s">
        <v>352</v>
      </c>
      <c r="E23" s="5" t="s">
        <v>11</v>
      </c>
      <c r="F23" s="16">
        <v>41220</v>
      </c>
      <c r="G23" s="5" t="s">
        <v>14</v>
      </c>
      <c r="H23" s="14" t="str">
        <f t="shared" si="1"/>
        <v>U14</v>
      </c>
      <c r="I23" s="38" t="str">
        <f>IF(F23&lt;&gt;"",Club!$B$9,"")</f>
        <v>karaté club Meyrin</v>
      </c>
      <c r="K23" s="36">
        <f t="shared" si="0"/>
        <v>2003</v>
      </c>
      <c r="L23" s="36" t="s">
        <v>233</v>
      </c>
      <c r="O23" s="36" t="s">
        <v>33</v>
      </c>
      <c r="Q23" s="36" t="s">
        <v>238</v>
      </c>
      <c r="R23" s="36" t="s">
        <v>225</v>
      </c>
      <c r="V23" s="12"/>
      <c r="W23" s="12"/>
      <c r="X23" s="12"/>
      <c r="Y23" s="12"/>
    </row>
    <row r="24" spans="2:25" x14ac:dyDescent="0.2">
      <c r="B24" s="4">
        <v>14</v>
      </c>
      <c r="C24" s="5" t="s">
        <v>322</v>
      </c>
      <c r="D24" s="5" t="s">
        <v>323</v>
      </c>
      <c r="E24" s="5" t="s">
        <v>10</v>
      </c>
      <c r="F24" s="16">
        <v>41054</v>
      </c>
      <c r="G24" s="5" t="s">
        <v>15</v>
      </c>
      <c r="H24" s="14" t="str">
        <f t="shared" si="1"/>
        <v>U14</v>
      </c>
      <c r="I24" s="38" t="str">
        <f>IF(F24&lt;&gt;"",Club!$B$9,"")</f>
        <v>karaté club Meyrin</v>
      </c>
      <c r="K24" s="36">
        <f t="shared" si="0"/>
        <v>2002</v>
      </c>
      <c r="L24" s="36" t="s">
        <v>233</v>
      </c>
      <c r="O24" s="36" t="s">
        <v>34</v>
      </c>
      <c r="Q24" s="36" t="s">
        <v>304</v>
      </c>
      <c r="R24" s="36" t="s">
        <v>224</v>
      </c>
      <c r="V24" s="12"/>
      <c r="W24" s="12"/>
      <c r="X24" s="12"/>
      <c r="Y24" s="12"/>
    </row>
    <row r="25" spans="2:25" x14ac:dyDescent="0.2">
      <c r="B25" s="4">
        <v>15</v>
      </c>
      <c r="C25" s="5" t="s">
        <v>344</v>
      </c>
      <c r="D25" s="5" t="s">
        <v>343</v>
      </c>
      <c r="E25" s="5" t="s">
        <v>11</v>
      </c>
      <c r="F25" s="16">
        <v>41443</v>
      </c>
      <c r="G25" s="5" t="s">
        <v>217</v>
      </c>
      <c r="H25" s="14" t="str">
        <f t="shared" si="1"/>
        <v>U12</v>
      </c>
      <c r="I25" s="38" t="str">
        <f>IF(F25&lt;&gt;"",Club!$B$9,"")</f>
        <v>karaté club Meyrin</v>
      </c>
      <c r="K25" s="36">
        <f t="shared" si="0"/>
        <v>2001</v>
      </c>
      <c r="L25" s="36" t="s">
        <v>233</v>
      </c>
      <c r="O25" s="36" t="s">
        <v>35</v>
      </c>
      <c r="Q25" s="36" t="s">
        <v>314</v>
      </c>
      <c r="R25" s="36" t="s">
        <v>224</v>
      </c>
      <c r="V25" s="12"/>
      <c r="W25" s="12"/>
      <c r="X25" s="12"/>
      <c r="Y25" s="12"/>
    </row>
    <row r="26" spans="2:25" x14ac:dyDescent="0.2">
      <c r="B26" s="4">
        <v>16</v>
      </c>
      <c r="C26" s="5" t="s">
        <v>353</v>
      </c>
      <c r="D26" s="5" t="s">
        <v>354</v>
      </c>
      <c r="E26" s="5" t="s">
        <v>11</v>
      </c>
      <c r="F26" s="16">
        <v>41400</v>
      </c>
      <c r="G26" s="5" t="s">
        <v>16</v>
      </c>
      <c r="H26" s="14" t="str">
        <f t="shared" si="1"/>
        <v>U12</v>
      </c>
      <c r="I26" s="38" t="str">
        <f>IF(F26&lt;&gt;"",Club!$B$9,"")</f>
        <v>karaté club Meyrin</v>
      </c>
      <c r="K26" s="36">
        <f t="shared" si="0"/>
        <v>2000</v>
      </c>
      <c r="L26" s="36" t="s">
        <v>233</v>
      </c>
      <c r="O26" s="36" t="s">
        <v>36</v>
      </c>
      <c r="Q26" s="36" t="s">
        <v>303</v>
      </c>
      <c r="R26" s="36" t="s">
        <v>224</v>
      </c>
      <c r="V26" s="12"/>
      <c r="W26" s="12"/>
      <c r="X26" s="12"/>
      <c r="Y26" s="12"/>
    </row>
    <row r="27" spans="2:25" x14ac:dyDescent="0.2">
      <c r="B27" s="4">
        <v>17</v>
      </c>
      <c r="C27" s="5" t="s">
        <v>355</v>
      </c>
      <c r="D27" s="5" t="s">
        <v>356</v>
      </c>
      <c r="E27" s="5" t="s">
        <v>10</v>
      </c>
      <c r="F27" s="16">
        <v>41583</v>
      </c>
      <c r="G27" s="5" t="s">
        <v>16</v>
      </c>
      <c r="H27" s="14" t="str">
        <f t="shared" si="1"/>
        <v>U12</v>
      </c>
      <c r="I27" s="38" t="str">
        <f>IF(F27&lt;&gt;"",Club!$B$9,"")</f>
        <v>karaté club Meyrin</v>
      </c>
      <c r="K27" s="36">
        <f t="shared" si="0"/>
        <v>1999</v>
      </c>
      <c r="L27" s="36" t="s">
        <v>233</v>
      </c>
      <c r="O27" s="36" t="s">
        <v>37</v>
      </c>
      <c r="Q27" s="36" t="s">
        <v>313</v>
      </c>
      <c r="R27" s="36" t="s">
        <v>224</v>
      </c>
      <c r="V27" s="12"/>
      <c r="W27" s="12"/>
      <c r="X27" s="12"/>
      <c r="Y27" s="12"/>
    </row>
    <row r="28" spans="2:25" x14ac:dyDescent="0.2">
      <c r="B28" s="4">
        <v>18</v>
      </c>
      <c r="C28" s="5" t="s">
        <v>375</v>
      </c>
      <c r="D28" s="5" t="s">
        <v>358</v>
      </c>
      <c r="E28" s="5" t="s">
        <v>11</v>
      </c>
      <c r="F28" s="16">
        <v>41350</v>
      </c>
      <c r="G28" s="5" t="s">
        <v>16</v>
      </c>
      <c r="H28" s="14" t="str">
        <f t="shared" si="1"/>
        <v>U12</v>
      </c>
      <c r="I28" s="38" t="str">
        <f>IF(F28&lt;&gt;"",Club!$B$9,"")</f>
        <v>karaté club Meyrin</v>
      </c>
      <c r="K28" s="36">
        <f t="shared" si="0"/>
        <v>1998</v>
      </c>
      <c r="L28" s="36" t="s">
        <v>233</v>
      </c>
      <c r="O28" s="36" t="s">
        <v>38</v>
      </c>
      <c r="Q28" s="36" t="s">
        <v>253</v>
      </c>
      <c r="R28" s="36" t="s">
        <v>315</v>
      </c>
      <c r="V28" s="12"/>
      <c r="W28" s="12"/>
      <c r="X28" s="12"/>
      <c r="Y28" s="12"/>
    </row>
    <row r="29" spans="2:25" x14ac:dyDescent="0.2">
      <c r="B29" s="4">
        <v>19</v>
      </c>
      <c r="C29" s="5" t="s">
        <v>359</v>
      </c>
      <c r="D29" s="5" t="s">
        <v>360</v>
      </c>
      <c r="E29" s="5" t="s">
        <v>10</v>
      </c>
      <c r="F29" s="16">
        <v>41349</v>
      </c>
      <c r="G29" s="5" t="s">
        <v>16</v>
      </c>
      <c r="H29" s="14" t="str">
        <f t="shared" si="1"/>
        <v>U12</v>
      </c>
      <c r="I29" s="38" t="str">
        <f>IF(F29&lt;&gt;"",Club!$B$9,"")</f>
        <v>karaté club Meyrin</v>
      </c>
      <c r="K29" s="36">
        <f t="shared" si="0"/>
        <v>1997</v>
      </c>
      <c r="L29" s="36" t="s">
        <v>233</v>
      </c>
      <c r="O29" s="36" t="s">
        <v>39</v>
      </c>
      <c r="Q29" s="36" t="s">
        <v>263</v>
      </c>
      <c r="R29" s="36" t="s">
        <v>315</v>
      </c>
      <c r="V29" s="12"/>
      <c r="W29" s="12"/>
      <c r="X29" s="12"/>
      <c r="Y29" s="12"/>
    </row>
    <row r="30" spans="2:25" x14ac:dyDescent="0.2">
      <c r="B30" s="4">
        <v>20</v>
      </c>
      <c r="C30" s="5" t="s">
        <v>376</v>
      </c>
      <c r="D30" s="5" t="s">
        <v>362</v>
      </c>
      <c r="E30" s="5" t="s">
        <v>10</v>
      </c>
      <c r="F30" s="16">
        <v>41729</v>
      </c>
      <c r="G30" s="5" t="s">
        <v>217</v>
      </c>
      <c r="H30" s="14" t="str">
        <f t="shared" si="1"/>
        <v>U12</v>
      </c>
      <c r="I30" s="38" t="str">
        <f>IF(F30&lt;&gt;"",Club!$B$9,"")</f>
        <v>karaté club Meyrin</v>
      </c>
      <c r="K30" s="36">
        <f t="shared" si="0"/>
        <v>1996</v>
      </c>
      <c r="L30" s="36" t="s">
        <v>233</v>
      </c>
      <c r="O30" s="36" t="s">
        <v>40</v>
      </c>
      <c r="Q30" s="36" t="s">
        <v>273</v>
      </c>
      <c r="R30" s="36" t="s">
        <v>315</v>
      </c>
      <c r="V30" s="12"/>
      <c r="W30" s="12"/>
      <c r="X30" s="12"/>
      <c r="Y30" s="12"/>
    </row>
    <row r="31" spans="2:25" x14ac:dyDescent="0.2">
      <c r="B31" s="4">
        <v>21</v>
      </c>
      <c r="C31" s="5" t="s">
        <v>349</v>
      </c>
      <c r="D31" s="5" t="s">
        <v>363</v>
      </c>
      <c r="E31" s="5" t="s">
        <v>10</v>
      </c>
      <c r="F31" s="16">
        <v>41770</v>
      </c>
      <c r="G31" s="5" t="s">
        <v>16</v>
      </c>
      <c r="H31" s="14" t="str">
        <f t="shared" si="1"/>
        <v>U12</v>
      </c>
      <c r="I31" s="38" t="str">
        <f>IF(F31&lt;&gt;"",Club!$B$9,"")</f>
        <v>karaté club Meyrin</v>
      </c>
      <c r="K31" s="36">
        <f t="shared" si="0"/>
        <v>1995</v>
      </c>
      <c r="L31" s="36" t="s">
        <v>233</v>
      </c>
      <c r="O31" s="36" t="s">
        <v>41</v>
      </c>
      <c r="Q31" s="36" t="s">
        <v>283</v>
      </c>
      <c r="R31" s="36" t="s">
        <v>224</v>
      </c>
      <c r="V31" s="12"/>
      <c r="W31" s="12"/>
      <c r="X31" s="12"/>
      <c r="Y31" s="12"/>
    </row>
    <row r="32" spans="2:25" x14ac:dyDescent="0.2">
      <c r="B32" s="4">
        <v>22</v>
      </c>
      <c r="C32" s="5" t="s">
        <v>322</v>
      </c>
      <c r="D32" s="5" t="s">
        <v>324</v>
      </c>
      <c r="E32" s="5" t="s">
        <v>11</v>
      </c>
      <c r="F32" s="16">
        <v>41797</v>
      </c>
      <c r="G32" s="5" t="s">
        <v>15</v>
      </c>
      <c r="H32" s="14" t="str">
        <f t="shared" si="1"/>
        <v>U12</v>
      </c>
      <c r="I32" s="38" t="str">
        <f>IF(F32&lt;&gt;"",Club!$B$9,"")</f>
        <v>karaté club Meyrin</v>
      </c>
      <c r="K32" s="36">
        <f t="shared" si="0"/>
        <v>1994</v>
      </c>
      <c r="L32" s="36" t="s">
        <v>233</v>
      </c>
      <c r="O32" s="36" t="s">
        <v>42</v>
      </c>
      <c r="Q32" s="36" t="s">
        <v>293</v>
      </c>
      <c r="R32" s="36" t="s">
        <v>224</v>
      </c>
      <c r="V32" s="12"/>
      <c r="W32" s="12"/>
      <c r="X32" s="12"/>
      <c r="Y32" s="12"/>
    </row>
    <row r="33" spans="2:25" x14ac:dyDescent="0.2">
      <c r="B33" s="4">
        <v>23</v>
      </c>
      <c r="C33" s="5" t="s">
        <v>364</v>
      </c>
      <c r="D33" s="5" t="s">
        <v>365</v>
      </c>
      <c r="E33" s="5" t="s">
        <v>10</v>
      </c>
      <c r="F33" s="16">
        <v>42142</v>
      </c>
      <c r="G33" s="5" t="s">
        <v>217</v>
      </c>
      <c r="H33" s="14" t="str">
        <f t="shared" si="1"/>
        <v>U10</v>
      </c>
      <c r="I33" s="38" t="str">
        <f>IF(F33&lt;&gt;"",Club!$B$9,"")</f>
        <v>karaté club Meyrin</v>
      </c>
      <c r="K33" s="36">
        <f t="shared" si="0"/>
        <v>1993</v>
      </c>
      <c r="L33" s="36" t="s">
        <v>233</v>
      </c>
      <c r="O33" s="36" t="s">
        <v>43</v>
      </c>
      <c r="Q33" s="36" t="s">
        <v>243</v>
      </c>
      <c r="R33" s="36" t="s">
        <v>315</v>
      </c>
      <c r="V33" s="12"/>
      <c r="W33" s="12"/>
      <c r="X33" s="12"/>
      <c r="Y33" s="12"/>
    </row>
    <row r="34" spans="2:25" x14ac:dyDescent="0.2">
      <c r="B34" s="4">
        <v>24</v>
      </c>
      <c r="C34" s="5" t="s">
        <v>366</v>
      </c>
      <c r="D34" s="5" t="s">
        <v>367</v>
      </c>
      <c r="E34" s="5" t="s">
        <v>10</v>
      </c>
      <c r="F34" s="16">
        <v>42115</v>
      </c>
      <c r="G34" s="5"/>
      <c r="H34" s="14" t="str">
        <f t="shared" si="1"/>
        <v>U10</v>
      </c>
      <c r="I34" s="38" t="str">
        <f>IF(F34&lt;&gt;"",Club!$B$9,"")</f>
        <v>karaté club Meyrin</v>
      </c>
      <c r="K34" s="36">
        <f t="shared" si="0"/>
        <v>1992</v>
      </c>
      <c r="L34" s="36" t="s">
        <v>233</v>
      </c>
      <c r="O34" s="36" t="s">
        <v>44</v>
      </c>
      <c r="Q34" s="36" t="s">
        <v>254</v>
      </c>
      <c r="R34" s="36" t="s">
        <v>315</v>
      </c>
      <c r="V34" s="12"/>
      <c r="W34" s="12"/>
      <c r="X34" s="12"/>
      <c r="Y34" s="12"/>
    </row>
    <row r="35" spans="2:25" x14ac:dyDescent="0.2">
      <c r="B35" s="4">
        <v>25</v>
      </c>
      <c r="C35" s="5" t="s">
        <v>368</v>
      </c>
      <c r="D35" s="5" t="s">
        <v>369</v>
      </c>
      <c r="E35" s="5" t="s">
        <v>11</v>
      </c>
      <c r="F35" s="16">
        <v>42613</v>
      </c>
      <c r="G35" s="5"/>
      <c r="H35" s="14" t="str">
        <f t="shared" si="1"/>
        <v>U10</v>
      </c>
      <c r="I35" s="38" t="str">
        <f>IF(F35&lt;&gt;"",Club!$B$9,"")</f>
        <v>karaté club Meyrin</v>
      </c>
      <c r="K35" s="36">
        <f t="shared" si="0"/>
        <v>1991</v>
      </c>
      <c r="L35" s="36" t="s">
        <v>233</v>
      </c>
      <c r="O35" s="36" t="s">
        <v>45</v>
      </c>
      <c r="Q35" s="36" t="s">
        <v>264</v>
      </c>
      <c r="R35" s="36" t="s">
        <v>315</v>
      </c>
      <c r="V35" s="12"/>
      <c r="W35" s="12"/>
      <c r="X35" s="12"/>
      <c r="Y35" s="12"/>
    </row>
    <row r="36" spans="2:25" x14ac:dyDescent="0.2">
      <c r="B36" s="4">
        <v>26</v>
      </c>
      <c r="C36" s="5" t="s">
        <v>344</v>
      </c>
      <c r="D36" s="5" t="s">
        <v>370</v>
      </c>
      <c r="E36" s="5" t="s">
        <v>10</v>
      </c>
      <c r="F36" s="16">
        <v>42635</v>
      </c>
      <c r="G36" s="5"/>
      <c r="H36" s="14" t="str">
        <f t="shared" si="1"/>
        <v>U10</v>
      </c>
      <c r="I36" s="38" t="str">
        <f>IF(F36&lt;&gt;"",Club!$B$9,"")</f>
        <v>karaté club Meyrin</v>
      </c>
      <c r="K36" s="36">
        <f t="shared" si="0"/>
        <v>1990</v>
      </c>
      <c r="L36" s="36" t="s">
        <v>233</v>
      </c>
      <c r="O36" s="36" t="s">
        <v>46</v>
      </c>
      <c r="Q36" s="36" t="s">
        <v>274</v>
      </c>
      <c r="R36" s="36" t="s">
        <v>315</v>
      </c>
      <c r="V36" s="12"/>
      <c r="W36" s="12"/>
      <c r="X36" s="12"/>
      <c r="Y36" s="12"/>
    </row>
    <row r="37" spans="2:25" x14ac:dyDescent="0.2">
      <c r="B37" s="4">
        <v>27</v>
      </c>
      <c r="C37" s="5" t="s">
        <v>371</v>
      </c>
      <c r="D37" s="5" t="s">
        <v>372</v>
      </c>
      <c r="E37" s="5" t="s">
        <v>10</v>
      </c>
      <c r="F37" s="16">
        <v>42474</v>
      </c>
      <c r="G37" s="5"/>
      <c r="H37" s="14" t="str">
        <f t="shared" si="1"/>
        <v>U10</v>
      </c>
      <c r="I37" s="38" t="str">
        <f>IF(F37&lt;&gt;"",Club!$B$9,"")</f>
        <v>karaté club Meyrin</v>
      </c>
      <c r="K37" s="36">
        <f t="shared" si="0"/>
        <v>1989</v>
      </c>
      <c r="L37" s="36" t="s">
        <v>234</v>
      </c>
      <c r="O37" s="36" t="s">
        <v>47</v>
      </c>
      <c r="Q37" s="36" t="s">
        <v>284</v>
      </c>
      <c r="R37" s="36" t="s">
        <v>224</v>
      </c>
      <c r="V37" s="12"/>
      <c r="W37" s="12"/>
      <c r="X37" s="12"/>
      <c r="Y37" s="12"/>
    </row>
    <row r="38" spans="2:25" x14ac:dyDescent="0.2">
      <c r="B38" s="4">
        <v>28</v>
      </c>
      <c r="C38" s="5" t="s">
        <v>377</v>
      </c>
      <c r="D38" s="5" t="s">
        <v>374</v>
      </c>
      <c r="E38" s="5" t="s">
        <v>10</v>
      </c>
      <c r="F38" s="16">
        <v>42474</v>
      </c>
      <c r="G38" s="5"/>
      <c r="H38" s="14" t="str">
        <f t="shared" si="1"/>
        <v>U10</v>
      </c>
      <c r="I38" s="38" t="str">
        <f>IF(F38&lt;&gt;"",Club!$B$9,"")</f>
        <v>karaté club Meyrin</v>
      </c>
      <c r="K38" s="36">
        <f t="shared" si="0"/>
        <v>1988</v>
      </c>
      <c r="L38" s="36" t="s">
        <v>234</v>
      </c>
      <c r="O38" s="36" t="s">
        <v>48</v>
      </c>
      <c r="Q38" s="36" t="s">
        <v>294</v>
      </c>
      <c r="R38" s="36" t="s">
        <v>224</v>
      </c>
      <c r="V38" s="12"/>
      <c r="W38" s="12"/>
      <c r="X38" s="12"/>
      <c r="Y38" s="12"/>
    </row>
    <row r="39" spans="2:25" x14ac:dyDescent="0.2">
      <c r="B39" s="4">
        <v>29</v>
      </c>
      <c r="C39" s="5"/>
      <c r="D39" s="5"/>
      <c r="E39" s="5"/>
      <c r="F39" s="16"/>
      <c r="G39" s="5"/>
      <c r="H39" s="14" t="str">
        <f t="shared" si="1"/>
        <v/>
      </c>
      <c r="I39" s="38" t="str">
        <f>IF(F39&lt;&gt;"",Club!$B$9,"")</f>
        <v/>
      </c>
      <c r="K39" s="36">
        <f t="shared" si="0"/>
        <v>1987</v>
      </c>
      <c r="L39" s="36" t="s">
        <v>234</v>
      </c>
      <c r="O39" s="36" t="s">
        <v>49</v>
      </c>
      <c r="Q39" s="36" t="s">
        <v>244</v>
      </c>
      <c r="R39" s="36" t="s">
        <v>315</v>
      </c>
      <c r="V39" s="12"/>
      <c r="W39" s="12"/>
      <c r="X39" s="12"/>
      <c r="Y39" s="12"/>
    </row>
    <row r="40" spans="2:25" x14ac:dyDescent="0.2">
      <c r="B40" s="4">
        <v>30</v>
      </c>
      <c r="C40" s="5"/>
      <c r="D40" s="5"/>
      <c r="E40" s="5"/>
      <c r="F40" s="16"/>
      <c r="G40" s="5"/>
      <c r="H40" s="14" t="str">
        <f t="shared" si="1"/>
        <v/>
      </c>
      <c r="I40" s="38" t="str">
        <f>IF(F40&lt;&gt;"",Club!$B$9,"")</f>
        <v/>
      </c>
      <c r="K40" s="36">
        <f t="shared" si="0"/>
        <v>1986</v>
      </c>
      <c r="L40" s="36" t="s">
        <v>234</v>
      </c>
      <c r="O40" s="36" t="s">
        <v>50</v>
      </c>
      <c r="Q40" s="36" t="s">
        <v>296</v>
      </c>
      <c r="R40" s="36" t="s">
        <v>225</v>
      </c>
      <c r="V40" s="12"/>
      <c r="W40" s="12"/>
      <c r="X40" s="12"/>
      <c r="Y40" s="12"/>
    </row>
    <row r="41" spans="2:25" x14ac:dyDescent="0.2">
      <c r="B41" s="4">
        <v>31</v>
      </c>
      <c r="C41" s="5"/>
      <c r="D41" s="5"/>
      <c r="E41" s="5"/>
      <c r="F41" s="16"/>
      <c r="G41" s="5"/>
      <c r="H41" s="14" t="str">
        <f t="shared" si="1"/>
        <v/>
      </c>
      <c r="I41" s="38" t="str">
        <f>IF(F41&lt;&gt;"",Club!$B$9,"")</f>
        <v/>
      </c>
      <c r="K41" s="36">
        <f t="shared" si="0"/>
        <v>1985</v>
      </c>
      <c r="L41" s="36" t="s">
        <v>234</v>
      </c>
      <c r="O41" s="36" t="s">
        <v>51</v>
      </c>
      <c r="Q41" s="36" t="s">
        <v>306</v>
      </c>
      <c r="R41" s="36" t="s">
        <v>225</v>
      </c>
      <c r="V41" s="12"/>
      <c r="W41" s="12"/>
      <c r="X41" s="12"/>
      <c r="Y41" s="12"/>
    </row>
    <row r="42" spans="2:25" x14ac:dyDescent="0.2">
      <c r="B42" s="4">
        <v>32</v>
      </c>
      <c r="C42" s="5"/>
      <c r="D42" s="5"/>
      <c r="E42" s="5"/>
      <c r="F42" s="16"/>
      <c r="G42" s="5"/>
      <c r="H42" s="14" t="str">
        <f t="shared" si="1"/>
        <v/>
      </c>
      <c r="I42" s="38" t="str">
        <f>IF(F42&lt;&gt;"",Club!$B$9,"")</f>
        <v/>
      </c>
      <c r="K42" s="36">
        <f t="shared" si="0"/>
        <v>1984</v>
      </c>
      <c r="L42" s="36" t="s">
        <v>234</v>
      </c>
      <c r="O42" s="36" t="s">
        <v>52</v>
      </c>
      <c r="Q42" s="36" t="s">
        <v>246</v>
      </c>
      <c r="R42" s="36" t="s">
        <v>225</v>
      </c>
      <c r="V42" s="12"/>
      <c r="W42" s="12"/>
      <c r="X42" s="12"/>
      <c r="Y42" s="12"/>
    </row>
    <row r="43" spans="2:25" x14ac:dyDescent="0.2">
      <c r="B43" s="4">
        <v>33</v>
      </c>
      <c r="C43" s="5"/>
      <c r="D43" s="5"/>
      <c r="E43" s="5"/>
      <c r="F43" s="16"/>
      <c r="G43" s="5"/>
      <c r="H43" s="14" t="str">
        <f t="shared" ref="H43:H74" si="2">IF(F43&lt;&gt;"",VLOOKUP(YEAR(F43),K:L,2,FALSE),"")</f>
        <v/>
      </c>
      <c r="I43" s="38" t="str">
        <f>IF(F43&lt;&gt;"",Club!$B$9,"")</f>
        <v/>
      </c>
      <c r="K43" s="36">
        <f t="shared" si="0"/>
        <v>1983</v>
      </c>
      <c r="L43" s="36" t="s">
        <v>234</v>
      </c>
      <c r="O43" s="36" t="s">
        <v>53</v>
      </c>
      <c r="Q43" s="36" t="s">
        <v>256</v>
      </c>
      <c r="R43" s="36" t="s">
        <v>225</v>
      </c>
      <c r="V43" s="12"/>
      <c r="W43" s="12"/>
      <c r="X43" s="12"/>
      <c r="Y43" s="12"/>
    </row>
    <row r="44" spans="2:25" x14ac:dyDescent="0.2">
      <c r="B44" s="4">
        <v>34</v>
      </c>
      <c r="C44" s="5"/>
      <c r="D44" s="5"/>
      <c r="E44" s="5"/>
      <c r="F44" s="16"/>
      <c r="G44" s="5"/>
      <c r="H44" s="14" t="str">
        <f t="shared" si="2"/>
        <v/>
      </c>
      <c r="I44" s="38" t="str">
        <f>IF(F44&lt;&gt;"",Club!$B$9,"")</f>
        <v/>
      </c>
      <c r="K44" s="36">
        <f t="shared" si="0"/>
        <v>1982</v>
      </c>
      <c r="L44" s="36" t="s">
        <v>234</v>
      </c>
      <c r="O44" s="36" t="s">
        <v>54</v>
      </c>
      <c r="Q44" s="36" t="s">
        <v>266</v>
      </c>
      <c r="R44" s="36" t="s">
        <v>225</v>
      </c>
      <c r="V44" s="12"/>
      <c r="W44" s="12"/>
      <c r="X44" s="12"/>
      <c r="Y44" s="12"/>
    </row>
    <row r="45" spans="2:25" x14ac:dyDescent="0.2">
      <c r="B45" s="4">
        <v>35</v>
      </c>
      <c r="C45" s="5"/>
      <c r="D45" s="5"/>
      <c r="E45" s="5"/>
      <c r="F45" s="16"/>
      <c r="G45" s="5"/>
      <c r="H45" s="14" t="str">
        <f t="shared" si="2"/>
        <v/>
      </c>
      <c r="I45" s="38" t="str">
        <f>IF(F45&lt;&gt;"",Club!$B$9,"")</f>
        <v/>
      </c>
      <c r="K45" s="36">
        <f t="shared" si="0"/>
        <v>1981</v>
      </c>
      <c r="L45" s="36" t="s">
        <v>234</v>
      </c>
      <c r="O45" s="36" t="s">
        <v>55</v>
      </c>
      <c r="Q45" s="36" t="s">
        <v>276</v>
      </c>
      <c r="R45" s="36" t="s">
        <v>225</v>
      </c>
      <c r="V45" s="12"/>
      <c r="W45" s="12"/>
      <c r="X45" s="12"/>
      <c r="Y45" s="12"/>
    </row>
    <row r="46" spans="2:25" x14ac:dyDescent="0.2">
      <c r="B46" s="4">
        <v>36</v>
      </c>
      <c r="C46" s="5"/>
      <c r="D46" s="5"/>
      <c r="E46" s="5"/>
      <c r="F46" s="16"/>
      <c r="G46" s="5"/>
      <c r="H46" s="14" t="str">
        <f t="shared" si="2"/>
        <v/>
      </c>
      <c r="I46" s="38" t="str">
        <f>IF(F46&lt;&gt;"",Club!$B$9,"")</f>
        <v/>
      </c>
      <c r="K46" s="36">
        <f t="shared" si="0"/>
        <v>1980</v>
      </c>
      <c r="L46" s="36" t="s">
        <v>234</v>
      </c>
      <c r="O46" s="36" t="s">
        <v>56</v>
      </c>
      <c r="Q46" s="36" t="s">
        <v>286</v>
      </c>
      <c r="R46" s="36" t="s">
        <v>225</v>
      </c>
      <c r="V46" s="12"/>
      <c r="W46" s="12"/>
      <c r="X46" s="12"/>
      <c r="Y46" s="12"/>
    </row>
    <row r="47" spans="2:25" x14ac:dyDescent="0.2">
      <c r="B47" s="4">
        <v>37</v>
      </c>
      <c r="C47" s="5"/>
      <c r="D47" s="5"/>
      <c r="E47" s="5"/>
      <c r="F47" s="16"/>
      <c r="G47" s="5"/>
      <c r="H47" s="14" t="str">
        <f t="shared" si="2"/>
        <v/>
      </c>
      <c r="I47" s="38" t="str">
        <f>IF(F47&lt;&gt;"",Club!$B$9,"")</f>
        <v/>
      </c>
      <c r="K47" s="36">
        <f t="shared" si="0"/>
        <v>1979</v>
      </c>
      <c r="L47" s="36" t="s">
        <v>234</v>
      </c>
      <c r="O47" s="36" t="s">
        <v>57</v>
      </c>
      <c r="Q47" s="36" t="s">
        <v>236</v>
      </c>
      <c r="R47" s="36" t="s">
        <v>225</v>
      </c>
      <c r="V47" s="12"/>
      <c r="W47" s="12"/>
      <c r="X47" s="12"/>
      <c r="Y47" s="12"/>
    </row>
    <row r="48" spans="2:25" x14ac:dyDescent="0.2">
      <c r="B48" s="4">
        <v>38</v>
      </c>
      <c r="C48" s="5"/>
      <c r="D48" s="5"/>
      <c r="E48" s="5"/>
      <c r="F48" s="16"/>
      <c r="G48" s="5"/>
      <c r="H48" s="14" t="str">
        <f t="shared" si="2"/>
        <v/>
      </c>
      <c r="I48" s="38" t="str">
        <f>IF(F48&lt;&gt;"",Club!$B$9,"")</f>
        <v/>
      </c>
      <c r="K48" s="36">
        <f t="shared" si="0"/>
        <v>1978</v>
      </c>
      <c r="L48" s="36" t="s">
        <v>234</v>
      </c>
      <c r="O48" s="36" t="s">
        <v>58</v>
      </c>
      <c r="Q48" s="36" t="s">
        <v>295</v>
      </c>
      <c r="R48" s="36" t="s">
        <v>225</v>
      </c>
      <c r="V48" s="12"/>
      <c r="W48" s="12"/>
      <c r="X48" s="12"/>
      <c r="Y48" s="12"/>
    </row>
    <row r="49" spans="2:25" x14ac:dyDescent="0.2">
      <c r="B49" s="4">
        <v>39</v>
      </c>
      <c r="C49" s="5"/>
      <c r="D49" s="5"/>
      <c r="E49" s="5"/>
      <c r="F49" s="16"/>
      <c r="G49" s="5"/>
      <c r="H49" s="14" t="str">
        <f t="shared" si="2"/>
        <v/>
      </c>
      <c r="I49" s="38" t="str">
        <f>IF(F49&lt;&gt;"",Club!$B$9,"")</f>
        <v/>
      </c>
      <c r="K49" s="36">
        <f t="shared" si="0"/>
        <v>1977</v>
      </c>
      <c r="L49" s="36" t="s">
        <v>234</v>
      </c>
      <c r="O49" s="36" t="s">
        <v>59</v>
      </c>
      <c r="Q49" s="36" t="s">
        <v>305</v>
      </c>
      <c r="R49" s="36" t="s">
        <v>225</v>
      </c>
      <c r="V49" s="12"/>
      <c r="W49" s="12"/>
      <c r="X49" s="12"/>
      <c r="Y49" s="12"/>
    </row>
    <row r="50" spans="2:25" x14ac:dyDescent="0.2">
      <c r="B50" s="4">
        <v>40</v>
      </c>
      <c r="C50" s="5"/>
      <c r="D50" s="5"/>
      <c r="E50" s="5"/>
      <c r="F50" s="16"/>
      <c r="G50" s="5"/>
      <c r="H50" s="14" t="str">
        <f t="shared" si="2"/>
        <v/>
      </c>
      <c r="I50" s="38" t="str">
        <f>IF(F50&lt;&gt;"",Club!$B$9,"")</f>
        <v/>
      </c>
      <c r="K50" s="36">
        <f t="shared" si="0"/>
        <v>1976</v>
      </c>
      <c r="L50" s="36" t="s">
        <v>234</v>
      </c>
      <c r="O50" s="36" t="s">
        <v>60</v>
      </c>
      <c r="Q50" s="36" t="s">
        <v>245</v>
      </c>
      <c r="R50" s="36" t="s">
        <v>225</v>
      </c>
      <c r="V50" s="12"/>
      <c r="W50" s="12"/>
      <c r="X50" s="12"/>
      <c r="Y50" s="12"/>
    </row>
    <row r="51" spans="2:25" x14ac:dyDescent="0.2">
      <c r="B51" s="4">
        <v>41</v>
      </c>
      <c r="C51" s="5"/>
      <c r="D51" s="5"/>
      <c r="E51" s="5"/>
      <c r="F51" s="16"/>
      <c r="G51" s="5"/>
      <c r="H51" s="14" t="str">
        <f t="shared" si="2"/>
        <v/>
      </c>
      <c r="I51" s="38" t="str">
        <f>IF(F51&lt;&gt;"",Club!$B$9,"")</f>
        <v/>
      </c>
      <c r="K51" s="36">
        <f t="shared" si="0"/>
        <v>1975</v>
      </c>
      <c r="L51" s="36" t="s">
        <v>234</v>
      </c>
      <c r="O51" s="36" t="s">
        <v>61</v>
      </c>
      <c r="Q51" s="36" t="s">
        <v>255</v>
      </c>
      <c r="R51" s="36" t="s">
        <v>225</v>
      </c>
      <c r="V51" s="12"/>
      <c r="W51" s="12"/>
      <c r="X51" s="12"/>
      <c r="Y51" s="12"/>
    </row>
    <row r="52" spans="2:25" x14ac:dyDescent="0.2">
      <c r="B52" s="4">
        <v>42</v>
      </c>
      <c r="C52" s="5"/>
      <c r="D52" s="5"/>
      <c r="E52" s="5"/>
      <c r="F52" s="16"/>
      <c r="G52" s="5"/>
      <c r="H52" s="14" t="str">
        <f t="shared" si="2"/>
        <v/>
      </c>
      <c r="I52" s="38" t="str">
        <f>IF(F52&lt;&gt;"",Club!$B$9,"")</f>
        <v/>
      </c>
      <c r="K52" s="36">
        <f t="shared" si="0"/>
        <v>1974</v>
      </c>
      <c r="L52" s="36" t="s">
        <v>234</v>
      </c>
      <c r="O52" s="36" t="s">
        <v>62</v>
      </c>
      <c r="Q52" s="36" t="s">
        <v>265</v>
      </c>
      <c r="R52" s="36" t="s">
        <v>225</v>
      </c>
      <c r="V52" s="12"/>
      <c r="W52" s="12"/>
      <c r="X52" s="12"/>
      <c r="Y52" s="12"/>
    </row>
    <row r="53" spans="2:25" x14ac:dyDescent="0.2">
      <c r="B53" s="4">
        <v>43</v>
      </c>
      <c r="C53" s="5"/>
      <c r="D53" s="5"/>
      <c r="E53" s="5"/>
      <c r="F53" s="16"/>
      <c r="G53" s="5"/>
      <c r="H53" s="14" t="str">
        <f t="shared" si="2"/>
        <v/>
      </c>
      <c r="I53" s="38" t="str">
        <f>IF(F53&lt;&gt;"",Club!$B$9,"")</f>
        <v/>
      </c>
      <c r="K53" s="36">
        <f t="shared" si="0"/>
        <v>1973</v>
      </c>
      <c r="L53" s="36" t="s">
        <v>234</v>
      </c>
      <c r="O53" s="36" t="s">
        <v>63</v>
      </c>
      <c r="Q53" s="36" t="s">
        <v>275</v>
      </c>
      <c r="R53" s="36" t="s">
        <v>225</v>
      </c>
      <c r="V53" s="12"/>
      <c r="W53" s="12"/>
      <c r="X53" s="12"/>
      <c r="Y53" s="12"/>
    </row>
    <row r="54" spans="2:25" x14ac:dyDescent="0.2">
      <c r="B54" s="4">
        <v>44</v>
      </c>
      <c r="C54" s="5"/>
      <c r="D54" s="5"/>
      <c r="E54" s="5"/>
      <c r="F54" s="16"/>
      <c r="G54" s="5"/>
      <c r="H54" s="14" t="str">
        <f t="shared" si="2"/>
        <v/>
      </c>
      <c r="I54" s="38" t="str">
        <f>IF(F54&lt;&gt;"",Club!$B$9,"")</f>
        <v/>
      </c>
      <c r="K54" s="36">
        <f t="shared" si="0"/>
        <v>1972</v>
      </c>
      <c r="L54" s="36" t="s">
        <v>234</v>
      </c>
      <c r="O54" s="36" t="s">
        <v>64</v>
      </c>
      <c r="Q54" s="36" t="s">
        <v>285</v>
      </c>
      <c r="R54" s="36" t="s">
        <v>225</v>
      </c>
      <c r="V54" s="12"/>
      <c r="W54" s="12"/>
      <c r="X54" s="12"/>
      <c r="Y54" s="12"/>
    </row>
    <row r="55" spans="2:25" x14ac:dyDescent="0.2">
      <c r="B55" s="4">
        <v>45</v>
      </c>
      <c r="C55" s="5"/>
      <c r="D55" s="5"/>
      <c r="E55" s="5"/>
      <c r="F55" s="16"/>
      <c r="G55" s="5"/>
      <c r="H55" s="14" t="str">
        <f t="shared" si="2"/>
        <v/>
      </c>
      <c r="I55" s="38" t="str">
        <f>IF(F55&lt;&gt;"",Club!$B$9,"")</f>
        <v/>
      </c>
      <c r="K55" s="36">
        <f t="shared" si="0"/>
        <v>1971</v>
      </c>
      <c r="L55" s="36" t="s">
        <v>234</v>
      </c>
      <c r="O55" s="36" t="s">
        <v>65</v>
      </c>
      <c r="Q55" s="36" t="s">
        <v>235</v>
      </c>
      <c r="R55" s="36" t="s">
        <v>225</v>
      </c>
      <c r="V55" s="12"/>
      <c r="W55" s="12"/>
      <c r="X55" s="12"/>
      <c r="Y55" s="12"/>
    </row>
    <row r="56" spans="2:25" x14ac:dyDescent="0.2">
      <c r="B56" s="4">
        <v>46</v>
      </c>
      <c r="C56" s="5"/>
      <c r="D56" s="5"/>
      <c r="E56" s="5"/>
      <c r="F56" s="16"/>
      <c r="G56" s="5"/>
      <c r="H56" s="14" t="str">
        <f t="shared" si="2"/>
        <v/>
      </c>
      <c r="I56" s="38" t="str">
        <f>IF(F56&lt;&gt;"",Club!$B$9,"")</f>
        <v/>
      </c>
      <c r="K56" s="36">
        <f t="shared" si="0"/>
        <v>1970</v>
      </c>
      <c r="L56" s="36" t="s">
        <v>234</v>
      </c>
      <c r="O56" s="36" t="s">
        <v>66</v>
      </c>
      <c r="Q56" s="36" t="s">
        <v>302</v>
      </c>
      <c r="R56" s="36" t="s">
        <v>224</v>
      </c>
      <c r="V56" s="12"/>
      <c r="W56" s="12"/>
      <c r="X56" s="12"/>
      <c r="Y56" s="12"/>
    </row>
    <row r="57" spans="2:25" x14ac:dyDescent="0.2">
      <c r="B57" s="4">
        <v>47</v>
      </c>
      <c r="C57" s="5"/>
      <c r="D57" s="5"/>
      <c r="E57" s="5"/>
      <c r="F57" s="16"/>
      <c r="G57" s="5"/>
      <c r="H57" s="14" t="str">
        <f t="shared" si="2"/>
        <v/>
      </c>
      <c r="I57" s="38" t="str">
        <f>IF(F57&lt;&gt;"",Club!$B$9,"")</f>
        <v/>
      </c>
      <c r="K57" s="36">
        <f t="shared" si="0"/>
        <v>1969</v>
      </c>
      <c r="L57" s="36" t="s">
        <v>234</v>
      </c>
      <c r="O57" s="36" t="s">
        <v>67</v>
      </c>
      <c r="Q57" s="36" t="s">
        <v>312</v>
      </c>
      <c r="R57" s="36" t="s">
        <v>224</v>
      </c>
      <c r="V57" s="12"/>
      <c r="W57" s="12"/>
      <c r="X57" s="12"/>
      <c r="Y57" s="12"/>
    </row>
    <row r="58" spans="2:25" x14ac:dyDescent="0.2">
      <c r="B58" s="4">
        <v>48</v>
      </c>
      <c r="C58" s="5"/>
      <c r="D58" s="5"/>
      <c r="E58" s="5"/>
      <c r="F58" s="16"/>
      <c r="G58" s="5"/>
      <c r="H58" s="14" t="str">
        <f t="shared" si="2"/>
        <v/>
      </c>
      <c r="I58" s="38" t="str">
        <f>IF(F58&lt;&gt;"",Club!$B$9,"")</f>
        <v/>
      </c>
      <c r="K58" s="36">
        <f t="shared" si="0"/>
        <v>1968</v>
      </c>
      <c r="L58" s="36" t="s">
        <v>234</v>
      </c>
      <c r="O58" s="36" t="s">
        <v>68</v>
      </c>
      <c r="Q58" s="36" t="s">
        <v>252</v>
      </c>
      <c r="R58" s="36" t="s">
        <v>224</v>
      </c>
      <c r="V58" s="12"/>
      <c r="W58" s="12"/>
      <c r="X58" s="12"/>
      <c r="Y58" s="12"/>
    </row>
    <row r="59" spans="2:25" x14ac:dyDescent="0.2">
      <c r="B59" s="4">
        <v>49</v>
      </c>
      <c r="C59" s="5"/>
      <c r="D59" s="5"/>
      <c r="E59" s="5"/>
      <c r="F59" s="16"/>
      <c r="G59" s="5"/>
      <c r="H59" s="14" t="str">
        <f t="shared" si="2"/>
        <v/>
      </c>
      <c r="I59" s="38" t="str">
        <f>IF(F59&lt;&gt;"",Club!$B$9,"")</f>
        <v/>
      </c>
      <c r="K59" s="36">
        <f t="shared" si="0"/>
        <v>1967</v>
      </c>
      <c r="L59" s="36" t="s">
        <v>234</v>
      </c>
      <c r="O59" s="36" t="s">
        <v>69</v>
      </c>
      <c r="Q59" s="36" t="s">
        <v>262</v>
      </c>
      <c r="R59" s="36" t="s">
        <v>224</v>
      </c>
      <c r="V59" s="12"/>
      <c r="W59" s="12"/>
      <c r="X59" s="12"/>
      <c r="Y59" s="12"/>
    </row>
    <row r="60" spans="2:25" x14ac:dyDescent="0.2">
      <c r="B60" s="4">
        <v>50</v>
      </c>
      <c r="C60" s="5"/>
      <c r="D60" s="5"/>
      <c r="E60" s="5"/>
      <c r="F60" s="16"/>
      <c r="G60" s="5"/>
      <c r="H60" s="14" t="str">
        <f t="shared" si="2"/>
        <v/>
      </c>
      <c r="I60" s="38" t="str">
        <f>IF(F60&lt;&gt;"",Club!$B$9,"")</f>
        <v/>
      </c>
      <c r="K60" s="36">
        <f t="shared" si="0"/>
        <v>1966</v>
      </c>
      <c r="L60" s="36" t="s">
        <v>234</v>
      </c>
      <c r="O60" s="36" t="s">
        <v>70</v>
      </c>
      <c r="Q60" s="36" t="s">
        <v>272</v>
      </c>
      <c r="R60" s="36" t="s">
        <v>224</v>
      </c>
      <c r="V60" s="12"/>
      <c r="W60" s="12"/>
      <c r="X60" s="12"/>
      <c r="Y60" s="12"/>
    </row>
    <row r="61" spans="2:25" x14ac:dyDescent="0.2">
      <c r="B61" s="4">
        <v>51</v>
      </c>
      <c r="C61" s="5"/>
      <c r="D61" s="5"/>
      <c r="E61" s="5"/>
      <c r="F61" s="16"/>
      <c r="G61" s="5"/>
      <c r="H61" s="14" t="str">
        <f t="shared" si="2"/>
        <v/>
      </c>
      <c r="I61" s="38" t="str">
        <f>IF(F61&lt;&gt;"",Club!$B$9,"")</f>
        <v/>
      </c>
      <c r="K61" s="36">
        <f t="shared" si="0"/>
        <v>1965</v>
      </c>
      <c r="L61" s="36" t="s">
        <v>234</v>
      </c>
      <c r="O61" s="36" t="s">
        <v>71</v>
      </c>
      <c r="Q61" s="36" t="s">
        <v>282</v>
      </c>
      <c r="R61" s="36" t="s">
        <v>224</v>
      </c>
      <c r="V61" s="12"/>
      <c r="W61" s="12"/>
      <c r="X61" s="12"/>
      <c r="Y61" s="12"/>
    </row>
    <row r="62" spans="2:25" x14ac:dyDescent="0.2">
      <c r="B62" s="4">
        <v>52</v>
      </c>
      <c r="C62" s="5"/>
      <c r="D62" s="5"/>
      <c r="E62" s="5"/>
      <c r="F62" s="16"/>
      <c r="G62" s="5"/>
      <c r="H62" s="14" t="str">
        <f t="shared" si="2"/>
        <v/>
      </c>
      <c r="I62" s="38" t="str">
        <f>IF(F62&lt;&gt;"",Club!$B$9,"")</f>
        <v/>
      </c>
      <c r="K62" s="36">
        <f t="shared" si="0"/>
        <v>1964</v>
      </c>
      <c r="L62" s="36" t="s">
        <v>234</v>
      </c>
      <c r="O62" s="36" t="s">
        <v>72</v>
      </c>
      <c r="Q62" s="36" t="s">
        <v>292</v>
      </c>
      <c r="R62" s="36" t="s">
        <v>224</v>
      </c>
      <c r="V62" s="12"/>
      <c r="W62" s="12"/>
      <c r="X62" s="12"/>
      <c r="Y62" s="12"/>
    </row>
    <row r="63" spans="2:25" x14ac:dyDescent="0.2">
      <c r="B63" s="4">
        <v>53</v>
      </c>
      <c r="C63" s="5"/>
      <c r="D63" s="5"/>
      <c r="E63" s="5"/>
      <c r="F63" s="16"/>
      <c r="G63" s="5"/>
      <c r="H63" s="14" t="str">
        <f t="shared" si="2"/>
        <v/>
      </c>
      <c r="I63" s="38" t="str">
        <f>IF(F63&lt;&gt;"",Club!$B$9,"")</f>
        <v/>
      </c>
      <c r="O63" s="36" t="s">
        <v>73</v>
      </c>
      <c r="Q63" s="36" t="s">
        <v>242</v>
      </c>
      <c r="R63" s="36" t="s">
        <v>224</v>
      </c>
      <c r="V63" s="12"/>
      <c r="W63" s="12"/>
      <c r="X63" s="12"/>
      <c r="Y63" s="12"/>
    </row>
    <row r="64" spans="2:25" x14ac:dyDescent="0.2">
      <c r="B64" s="4">
        <v>54</v>
      </c>
      <c r="C64" s="5"/>
      <c r="D64" s="5"/>
      <c r="E64" s="5"/>
      <c r="F64" s="16"/>
      <c r="G64" s="5"/>
      <c r="H64" s="14" t="str">
        <f t="shared" si="2"/>
        <v/>
      </c>
      <c r="I64" s="38" t="str">
        <f>IF(F64&lt;&gt;"",Club!$B$9,"")</f>
        <v/>
      </c>
      <c r="O64" s="36" t="s">
        <v>74</v>
      </c>
      <c r="Q64" s="36" t="s">
        <v>301</v>
      </c>
      <c r="R64" s="36" t="s">
        <v>224</v>
      </c>
      <c r="V64" s="12"/>
      <c r="W64" s="12"/>
      <c r="X64" s="12"/>
      <c r="Y64" s="12"/>
    </row>
    <row r="65" spans="2:25" x14ac:dyDescent="0.2">
      <c r="B65" s="4">
        <v>55</v>
      </c>
      <c r="C65" s="5"/>
      <c r="D65" s="5"/>
      <c r="E65" s="5"/>
      <c r="F65" s="16"/>
      <c r="G65" s="5"/>
      <c r="H65" s="14" t="str">
        <f t="shared" si="2"/>
        <v/>
      </c>
      <c r="I65" s="38" t="str">
        <f>IF(F65&lt;&gt;"",Club!$B$9,"")</f>
        <v/>
      </c>
      <c r="O65" s="36" t="s">
        <v>75</v>
      </c>
      <c r="Q65" s="36" t="s">
        <v>311</v>
      </c>
      <c r="R65" s="36" t="s">
        <v>224</v>
      </c>
      <c r="V65" s="12"/>
      <c r="W65" s="12"/>
      <c r="X65" s="12"/>
      <c r="Y65" s="12"/>
    </row>
    <row r="66" spans="2:25" x14ac:dyDescent="0.2">
      <c r="B66" s="4">
        <v>56</v>
      </c>
      <c r="C66" s="5"/>
      <c r="D66" s="5"/>
      <c r="E66" s="5"/>
      <c r="F66" s="16"/>
      <c r="G66" s="5"/>
      <c r="H66" s="14" t="str">
        <f t="shared" si="2"/>
        <v/>
      </c>
      <c r="I66" s="38" t="str">
        <f>IF(F66&lt;&gt;"",Club!$B$9,"")</f>
        <v/>
      </c>
      <c r="O66" s="36" t="s">
        <v>76</v>
      </c>
      <c r="Q66" s="36" t="s">
        <v>251</v>
      </c>
      <c r="R66" s="36" t="s">
        <v>224</v>
      </c>
      <c r="V66" s="12"/>
      <c r="W66" s="12"/>
      <c r="X66" s="12"/>
      <c r="Y66" s="12"/>
    </row>
    <row r="67" spans="2:25" x14ac:dyDescent="0.2">
      <c r="B67" s="4">
        <v>57</v>
      </c>
      <c r="C67" s="5"/>
      <c r="D67" s="5"/>
      <c r="E67" s="5"/>
      <c r="F67" s="16"/>
      <c r="G67" s="5"/>
      <c r="H67" s="14" t="str">
        <f t="shared" si="2"/>
        <v/>
      </c>
      <c r="I67" s="38" t="str">
        <f>IF(F67&lt;&gt;"",Club!$B$9,"")</f>
        <v/>
      </c>
      <c r="O67" s="36" t="s">
        <v>77</v>
      </c>
      <c r="Q67" s="36" t="s">
        <v>261</v>
      </c>
      <c r="R67" s="36" t="s">
        <v>224</v>
      </c>
      <c r="V67" s="12"/>
      <c r="W67" s="12"/>
      <c r="X67" s="12"/>
      <c r="Y67" s="12"/>
    </row>
    <row r="68" spans="2:25" x14ac:dyDescent="0.2">
      <c r="B68" s="4">
        <v>58</v>
      </c>
      <c r="C68" s="5"/>
      <c r="D68" s="5"/>
      <c r="E68" s="5"/>
      <c r="F68" s="16"/>
      <c r="G68" s="5"/>
      <c r="H68" s="14" t="str">
        <f t="shared" si="2"/>
        <v/>
      </c>
      <c r="I68" s="38" t="str">
        <f>IF(F68&lt;&gt;"",Club!$B$9,"")</f>
        <v/>
      </c>
      <c r="O68" s="36" t="s">
        <v>78</v>
      </c>
      <c r="Q68" s="36" t="s">
        <v>271</v>
      </c>
      <c r="R68" s="36" t="s">
        <v>224</v>
      </c>
      <c r="V68" s="12"/>
      <c r="W68" s="12"/>
      <c r="X68" s="12"/>
      <c r="Y68" s="12"/>
    </row>
    <row r="69" spans="2:25" x14ac:dyDescent="0.2">
      <c r="B69" s="4">
        <v>59</v>
      </c>
      <c r="C69" s="5"/>
      <c r="D69" s="5"/>
      <c r="E69" s="5"/>
      <c r="F69" s="16"/>
      <c r="G69" s="5"/>
      <c r="H69" s="14" t="str">
        <f t="shared" si="2"/>
        <v/>
      </c>
      <c r="I69" s="38" t="str">
        <f>IF(F69&lt;&gt;"",Club!$B$9,"")</f>
        <v/>
      </c>
      <c r="O69" s="36" t="s">
        <v>79</v>
      </c>
      <c r="Q69" s="36" t="s">
        <v>281</v>
      </c>
      <c r="R69" s="36" t="s">
        <v>224</v>
      </c>
      <c r="V69" s="12"/>
      <c r="W69" s="12"/>
      <c r="X69" s="12"/>
      <c r="Y69" s="12"/>
    </row>
    <row r="70" spans="2:25" x14ac:dyDescent="0.2">
      <c r="B70" s="4">
        <v>60</v>
      </c>
      <c r="C70" s="5"/>
      <c r="D70" s="5"/>
      <c r="E70" s="5"/>
      <c r="F70" s="16"/>
      <c r="G70" s="5"/>
      <c r="H70" s="14" t="str">
        <f t="shared" si="2"/>
        <v/>
      </c>
      <c r="I70" s="38" t="str">
        <f>IF(F70&lt;&gt;"",Club!$B$9,"")</f>
        <v/>
      </c>
      <c r="O70" s="36" t="s">
        <v>80</v>
      </c>
      <c r="Q70" s="36" t="s">
        <v>291</v>
      </c>
      <c r="R70" s="36" t="s">
        <v>224</v>
      </c>
      <c r="V70" s="12"/>
      <c r="W70" s="12"/>
      <c r="X70" s="12"/>
      <c r="Y70" s="12"/>
    </row>
    <row r="71" spans="2:25" x14ac:dyDescent="0.2">
      <c r="B71" s="4">
        <v>61</v>
      </c>
      <c r="C71" s="5"/>
      <c r="D71" s="5"/>
      <c r="E71" s="5"/>
      <c r="F71" s="16"/>
      <c r="G71" s="5"/>
      <c r="H71" s="14" t="str">
        <f t="shared" si="2"/>
        <v/>
      </c>
      <c r="I71" s="38" t="str">
        <f>IF(F71&lt;&gt;"",Club!$B$9,"")</f>
        <v/>
      </c>
      <c r="O71" s="36" t="s">
        <v>81</v>
      </c>
      <c r="Q71" s="36" t="s">
        <v>241</v>
      </c>
      <c r="R71" s="36" t="s">
        <v>224</v>
      </c>
      <c r="V71" s="12"/>
      <c r="W71" s="12"/>
      <c r="X71" s="12"/>
      <c r="Y71" s="12"/>
    </row>
    <row r="72" spans="2:25" x14ac:dyDescent="0.2">
      <c r="B72" s="4">
        <v>62</v>
      </c>
      <c r="C72" s="5"/>
      <c r="D72" s="5"/>
      <c r="E72" s="5"/>
      <c r="F72" s="16"/>
      <c r="G72" s="5"/>
      <c r="H72" s="14" t="str">
        <f t="shared" si="2"/>
        <v/>
      </c>
      <c r="I72" s="38" t="str">
        <f>IF(F72&lt;&gt;"",Club!$B$9,"")</f>
        <v/>
      </c>
      <c r="O72" s="36" t="s">
        <v>82</v>
      </c>
      <c r="Q72" s="36" t="s">
        <v>300</v>
      </c>
      <c r="R72" s="36" t="s">
        <v>225</v>
      </c>
      <c r="V72" s="12"/>
      <c r="W72" s="12"/>
      <c r="X72" s="12"/>
      <c r="Y72" s="12"/>
    </row>
    <row r="73" spans="2:25" x14ac:dyDescent="0.2">
      <c r="B73" s="4">
        <v>63</v>
      </c>
      <c r="C73" s="5"/>
      <c r="D73" s="5"/>
      <c r="E73" s="5"/>
      <c r="F73" s="16"/>
      <c r="G73" s="5"/>
      <c r="H73" s="14" t="str">
        <f t="shared" si="2"/>
        <v/>
      </c>
      <c r="I73" s="38" t="str">
        <f>IF(F73&lt;&gt;"",Club!$B$9,"")</f>
        <v/>
      </c>
      <c r="O73" s="36" t="s">
        <v>83</v>
      </c>
      <c r="Q73" s="36" t="s">
        <v>310</v>
      </c>
      <c r="R73" s="36" t="s">
        <v>225</v>
      </c>
      <c r="V73" s="12"/>
      <c r="W73" s="12"/>
      <c r="X73" s="12"/>
      <c r="Y73" s="12"/>
    </row>
    <row r="74" spans="2:25" x14ac:dyDescent="0.2">
      <c r="B74" s="4">
        <v>64</v>
      </c>
      <c r="C74" s="5"/>
      <c r="D74" s="5"/>
      <c r="E74" s="5"/>
      <c r="F74" s="16"/>
      <c r="G74" s="5"/>
      <c r="H74" s="14" t="str">
        <f t="shared" si="2"/>
        <v/>
      </c>
      <c r="I74" s="38" t="str">
        <f>IF(F74&lt;&gt;"",Club!$B$9,"")</f>
        <v/>
      </c>
      <c r="O74" s="36" t="s">
        <v>84</v>
      </c>
      <c r="Q74" s="36" t="s">
        <v>299</v>
      </c>
      <c r="R74" s="36" t="s">
        <v>225</v>
      </c>
      <c r="V74" s="12"/>
      <c r="W74" s="12"/>
      <c r="X74" s="12"/>
      <c r="Y74" s="12"/>
    </row>
    <row r="75" spans="2:25" x14ac:dyDescent="0.2">
      <c r="B75" s="4">
        <v>65</v>
      </c>
      <c r="C75" s="5"/>
      <c r="D75" s="5"/>
      <c r="E75" s="5"/>
      <c r="F75" s="16"/>
      <c r="G75" s="5"/>
      <c r="H75" s="14" t="str">
        <f t="shared" ref="H75:H90" si="3">IF(F75&lt;&gt;"",VLOOKUP(YEAR(F75),K:L,2,FALSE),"")</f>
        <v/>
      </c>
      <c r="I75" s="38" t="str">
        <f>IF(F75&lt;&gt;"",Club!$B$9,"")</f>
        <v/>
      </c>
      <c r="O75" s="36" t="s">
        <v>85</v>
      </c>
      <c r="Q75" s="36" t="s">
        <v>309</v>
      </c>
      <c r="R75" s="36" t="s">
        <v>225</v>
      </c>
      <c r="V75" s="12"/>
      <c r="W75" s="12"/>
      <c r="X75" s="12"/>
      <c r="Y75" s="12"/>
    </row>
    <row r="76" spans="2:25" x14ac:dyDescent="0.2">
      <c r="B76" s="4">
        <v>66</v>
      </c>
      <c r="C76" s="5"/>
      <c r="D76" s="5"/>
      <c r="E76" s="5"/>
      <c r="F76" s="16"/>
      <c r="G76" s="5"/>
      <c r="H76" s="14" t="str">
        <f t="shared" si="3"/>
        <v/>
      </c>
      <c r="I76" s="38" t="str">
        <f>IF(F76&lt;&gt;"",Club!$B$9,"")</f>
        <v/>
      </c>
      <c r="O76" s="36" t="s">
        <v>86</v>
      </c>
      <c r="Q76" s="36" t="s">
        <v>249</v>
      </c>
      <c r="R76" s="36" t="s">
        <v>225</v>
      </c>
      <c r="V76" s="12"/>
      <c r="W76" s="12"/>
      <c r="X76" s="12"/>
      <c r="Y76" s="12"/>
    </row>
    <row r="77" spans="2:25" x14ac:dyDescent="0.2">
      <c r="B77" s="4">
        <v>67</v>
      </c>
      <c r="C77" s="5"/>
      <c r="D77" s="5"/>
      <c r="E77" s="5"/>
      <c r="F77" s="16"/>
      <c r="G77" s="5"/>
      <c r="H77" s="14" t="str">
        <f t="shared" si="3"/>
        <v/>
      </c>
      <c r="I77" s="38" t="str">
        <f>IF(F77&lt;&gt;"",Club!$B$9,"")</f>
        <v/>
      </c>
      <c r="O77" s="36" t="s">
        <v>87</v>
      </c>
      <c r="Q77" s="36" t="s">
        <v>259</v>
      </c>
      <c r="R77" s="36" t="s">
        <v>225</v>
      </c>
      <c r="V77" s="12"/>
      <c r="W77" s="12"/>
      <c r="X77" s="12"/>
      <c r="Y77" s="12"/>
    </row>
    <row r="78" spans="2:25" x14ac:dyDescent="0.2">
      <c r="B78" s="4">
        <v>68</v>
      </c>
      <c r="C78" s="5"/>
      <c r="D78" s="5"/>
      <c r="E78" s="5"/>
      <c r="F78" s="16"/>
      <c r="G78" s="5"/>
      <c r="H78" s="14" t="str">
        <f t="shared" si="3"/>
        <v/>
      </c>
      <c r="I78" s="38" t="str">
        <f>IF(F78&lt;&gt;"",Club!$B$9,"")</f>
        <v/>
      </c>
      <c r="O78" s="36" t="s">
        <v>88</v>
      </c>
      <c r="Q78" s="36" t="s">
        <v>269</v>
      </c>
      <c r="R78" s="36" t="s">
        <v>225</v>
      </c>
      <c r="V78" s="12"/>
      <c r="W78" s="12"/>
      <c r="X78" s="12"/>
      <c r="Y78" s="12"/>
    </row>
    <row r="79" spans="2:25" x14ac:dyDescent="0.2">
      <c r="B79" s="4">
        <v>69</v>
      </c>
      <c r="C79" s="5"/>
      <c r="D79" s="5"/>
      <c r="E79" s="5"/>
      <c r="F79" s="16"/>
      <c r="G79" s="5"/>
      <c r="H79" s="14" t="str">
        <f t="shared" si="3"/>
        <v/>
      </c>
      <c r="I79" s="38" t="str">
        <f>IF(F79&lt;&gt;"",Club!$B$9,"")</f>
        <v/>
      </c>
      <c r="O79" s="36" t="s">
        <v>89</v>
      </c>
      <c r="Q79" s="36" t="s">
        <v>279</v>
      </c>
      <c r="R79" s="36" t="s">
        <v>225</v>
      </c>
      <c r="V79" s="12"/>
      <c r="W79" s="12"/>
      <c r="X79" s="12"/>
      <c r="Y79" s="12"/>
    </row>
    <row r="80" spans="2:25" x14ac:dyDescent="0.2">
      <c r="B80" s="4">
        <v>70</v>
      </c>
      <c r="C80" s="5"/>
      <c r="D80" s="5"/>
      <c r="E80" s="5"/>
      <c r="F80" s="16"/>
      <c r="G80" s="5"/>
      <c r="H80" s="14" t="str">
        <f t="shared" si="3"/>
        <v/>
      </c>
      <c r="I80" s="38" t="str">
        <f>IF(F80&lt;&gt;"",Club!$B$9,"")</f>
        <v/>
      </c>
      <c r="O80" s="36" t="s">
        <v>90</v>
      </c>
      <c r="Q80" s="36" t="s">
        <v>289</v>
      </c>
      <c r="R80" s="36" t="s">
        <v>225</v>
      </c>
      <c r="V80" s="12"/>
      <c r="W80" s="12"/>
      <c r="X80" s="12"/>
      <c r="Y80" s="12"/>
    </row>
    <row r="81" spans="2:25" x14ac:dyDescent="0.2">
      <c r="B81" s="4">
        <v>71</v>
      </c>
      <c r="C81" s="5"/>
      <c r="D81" s="5"/>
      <c r="E81" s="5"/>
      <c r="F81" s="16"/>
      <c r="G81" s="5"/>
      <c r="H81" s="14" t="str">
        <f t="shared" si="3"/>
        <v/>
      </c>
      <c r="I81" s="38" t="str">
        <f>IF(F81&lt;&gt;"",Club!$B$9,"")</f>
        <v/>
      </c>
      <c r="O81" s="36" t="s">
        <v>91</v>
      </c>
      <c r="Q81" s="36" t="s">
        <v>239</v>
      </c>
      <c r="R81" s="36" t="s">
        <v>225</v>
      </c>
      <c r="V81" s="12"/>
      <c r="W81" s="12"/>
      <c r="X81" s="12"/>
      <c r="Y81" s="12"/>
    </row>
    <row r="82" spans="2:25" x14ac:dyDescent="0.2">
      <c r="B82" s="4">
        <v>72</v>
      </c>
      <c r="C82" s="5"/>
      <c r="D82" s="5"/>
      <c r="E82" s="5"/>
      <c r="F82" s="16"/>
      <c r="G82" s="5"/>
      <c r="H82" s="14" t="str">
        <f t="shared" si="3"/>
        <v/>
      </c>
      <c r="I82" s="38" t="str">
        <f>IF(F82&lt;&gt;"",Club!$B$9,"")</f>
        <v/>
      </c>
      <c r="O82" s="36" t="s">
        <v>92</v>
      </c>
      <c r="Q82" s="36" t="s">
        <v>250</v>
      </c>
      <c r="R82" s="36" t="s">
        <v>225</v>
      </c>
      <c r="V82" s="12"/>
      <c r="W82" s="12"/>
      <c r="X82" s="12"/>
      <c r="Y82" s="12"/>
    </row>
    <row r="83" spans="2:25" x14ac:dyDescent="0.2">
      <c r="B83" s="4">
        <v>73</v>
      </c>
      <c r="C83" s="5"/>
      <c r="D83" s="5"/>
      <c r="E83" s="5"/>
      <c r="F83" s="16"/>
      <c r="G83" s="5"/>
      <c r="H83" s="14" t="str">
        <f t="shared" si="3"/>
        <v/>
      </c>
      <c r="I83" s="38" t="str">
        <f>IF(F83&lt;&gt;"",Club!$B$9,"")</f>
        <v/>
      </c>
      <c r="O83" s="36" t="s">
        <v>93</v>
      </c>
      <c r="Q83" s="36" t="s">
        <v>260</v>
      </c>
      <c r="R83" s="36" t="s">
        <v>225</v>
      </c>
      <c r="V83" s="12"/>
      <c r="W83" s="12"/>
      <c r="X83" s="12"/>
      <c r="Y83" s="12"/>
    </row>
    <row r="84" spans="2:25" x14ac:dyDescent="0.2">
      <c r="B84" s="4">
        <v>74</v>
      </c>
      <c r="C84" s="5"/>
      <c r="D84" s="5"/>
      <c r="E84" s="5"/>
      <c r="F84" s="16"/>
      <c r="G84" s="5"/>
      <c r="H84" s="14" t="str">
        <f t="shared" si="3"/>
        <v/>
      </c>
      <c r="I84" s="38" t="str">
        <f>IF(F84&lt;&gt;"",Club!$B$9,"")</f>
        <v/>
      </c>
      <c r="O84" s="36" t="s">
        <v>94</v>
      </c>
      <c r="Q84" s="36" t="s">
        <v>270</v>
      </c>
      <c r="R84" s="36" t="s">
        <v>225</v>
      </c>
      <c r="V84" s="12"/>
      <c r="W84" s="12"/>
      <c r="X84" s="12"/>
      <c r="Y84" s="12"/>
    </row>
    <row r="85" spans="2:25" x14ac:dyDescent="0.2">
      <c r="B85" s="4">
        <v>75</v>
      </c>
      <c r="C85" s="5"/>
      <c r="D85" s="5"/>
      <c r="E85" s="5"/>
      <c r="F85" s="16"/>
      <c r="G85" s="5"/>
      <c r="H85" s="14" t="str">
        <f t="shared" si="3"/>
        <v/>
      </c>
      <c r="I85" s="38" t="str">
        <f>IF(F85&lt;&gt;"",Club!$B$9,"")</f>
        <v/>
      </c>
      <c r="O85" s="36" t="s">
        <v>95</v>
      </c>
      <c r="Q85" s="36" t="s">
        <v>280</v>
      </c>
      <c r="R85" s="36" t="s">
        <v>225</v>
      </c>
      <c r="V85" s="12"/>
      <c r="W85" s="12"/>
      <c r="X85" s="12"/>
      <c r="Y85" s="12"/>
    </row>
    <row r="86" spans="2:25" x14ac:dyDescent="0.2">
      <c r="B86" s="4">
        <v>76</v>
      </c>
      <c r="C86" s="5"/>
      <c r="D86" s="5"/>
      <c r="E86" s="5"/>
      <c r="F86" s="16"/>
      <c r="G86" s="5"/>
      <c r="H86" s="14" t="str">
        <f t="shared" si="3"/>
        <v/>
      </c>
      <c r="I86" s="38" t="str">
        <f>IF(F86&lt;&gt;"",Club!$B$9,"")</f>
        <v/>
      </c>
      <c r="O86" s="36" t="s">
        <v>96</v>
      </c>
      <c r="Q86" s="36" t="s">
        <v>290</v>
      </c>
      <c r="R86" s="36" t="s">
        <v>225</v>
      </c>
      <c r="V86" s="12"/>
      <c r="W86" s="12"/>
      <c r="X86" s="12"/>
      <c r="Y86" s="12"/>
    </row>
    <row r="87" spans="2:25" x14ac:dyDescent="0.2">
      <c r="B87" s="4">
        <v>77</v>
      </c>
      <c r="C87" s="5"/>
      <c r="D87" s="5"/>
      <c r="E87" s="5"/>
      <c r="F87" s="16"/>
      <c r="G87" s="5"/>
      <c r="H87" s="14" t="str">
        <f t="shared" si="3"/>
        <v/>
      </c>
      <c r="I87" s="38" t="str">
        <f>IF(F87&lt;&gt;"",Club!$B$9,"")</f>
        <v/>
      </c>
      <c r="O87" s="36" t="s">
        <v>97</v>
      </c>
      <c r="Q87" s="36" t="s">
        <v>240</v>
      </c>
      <c r="R87" s="36" t="s">
        <v>225</v>
      </c>
      <c r="V87" s="12"/>
      <c r="W87" s="12"/>
      <c r="X87" s="12"/>
      <c r="Y87" s="12"/>
    </row>
    <row r="88" spans="2:25" x14ac:dyDescent="0.2">
      <c r="B88" s="4">
        <v>78</v>
      </c>
      <c r="C88" s="5"/>
      <c r="D88" s="5"/>
      <c r="E88" s="5"/>
      <c r="F88" s="16"/>
      <c r="G88" s="5"/>
      <c r="H88" s="14" t="str">
        <f t="shared" si="3"/>
        <v/>
      </c>
      <c r="I88" s="38" t="str">
        <f>IF(F88&lt;&gt;"",Club!$B$9,"")</f>
        <v/>
      </c>
      <c r="O88" s="36" t="s">
        <v>98</v>
      </c>
      <c r="V88" s="12"/>
      <c r="W88" s="12"/>
      <c r="X88" s="12"/>
      <c r="Y88" s="12"/>
    </row>
    <row r="89" spans="2:25" x14ac:dyDescent="0.2">
      <c r="B89" s="4">
        <v>79</v>
      </c>
      <c r="C89" s="5"/>
      <c r="D89" s="5"/>
      <c r="E89" s="5"/>
      <c r="F89" s="16"/>
      <c r="G89" s="5"/>
      <c r="H89" s="14" t="str">
        <f t="shared" si="3"/>
        <v/>
      </c>
      <c r="I89" s="38" t="str">
        <f>IF(F89&lt;&gt;"",Club!$B$9,"")</f>
        <v/>
      </c>
      <c r="O89" s="36" t="s">
        <v>99</v>
      </c>
      <c r="V89" s="12"/>
      <c r="W89" s="12"/>
      <c r="X89" s="12"/>
      <c r="Y89" s="12"/>
    </row>
    <row r="90" spans="2:25" x14ac:dyDescent="0.2">
      <c r="B90" s="4">
        <v>80</v>
      </c>
      <c r="C90" s="5"/>
      <c r="D90" s="5"/>
      <c r="E90" s="5"/>
      <c r="F90" s="16"/>
      <c r="G90" s="5"/>
      <c r="H90" s="14" t="str">
        <f t="shared" si="3"/>
        <v/>
      </c>
      <c r="I90" s="38" t="str">
        <f>IF(F90&lt;&gt;"",Club!$B$9,"")</f>
        <v/>
      </c>
      <c r="O90" s="36" t="s">
        <v>100</v>
      </c>
      <c r="V90" s="12"/>
      <c r="W90" s="12"/>
      <c r="X90" s="12"/>
      <c r="Y90" s="12"/>
    </row>
    <row r="91" spans="2:25" x14ac:dyDescent="0.2">
      <c r="O91" s="36" t="s">
        <v>101</v>
      </c>
      <c r="V91" s="12"/>
      <c r="W91" s="12"/>
      <c r="X91" s="12"/>
      <c r="Y91" s="12"/>
    </row>
    <row r="92" spans="2:25" x14ac:dyDescent="0.2">
      <c r="O92" s="36" t="s">
        <v>102</v>
      </c>
      <c r="V92" s="12"/>
      <c r="W92" s="12"/>
      <c r="X92" s="12"/>
      <c r="Y92" s="12"/>
    </row>
    <row r="93" spans="2:25" x14ac:dyDescent="0.2">
      <c r="O93" s="36" t="s">
        <v>103</v>
      </c>
      <c r="V93" s="12"/>
      <c r="W93" s="12"/>
      <c r="X93" s="12"/>
      <c r="Y93" s="12"/>
    </row>
    <row r="94" spans="2:25" x14ac:dyDescent="0.2">
      <c r="O94" s="36" t="s">
        <v>104</v>
      </c>
      <c r="V94" s="12"/>
      <c r="W94" s="12"/>
      <c r="X94" s="12"/>
      <c r="Y94" s="12"/>
    </row>
    <row r="95" spans="2:25" x14ac:dyDescent="0.2">
      <c r="O95" s="36" t="s">
        <v>105</v>
      </c>
      <c r="V95" s="12"/>
      <c r="W95" s="12"/>
      <c r="X95" s="12"/>
      <c r="Y95" s="12"/>
    </row>
    <row r="96" spans="2:25" x14ac:dyDescent="0.2">
      <c r="O96" s="36" t="s">
        <v>106</v>
      </c>
      <c r="V96" s="12"/>
      <c r="W96" s="12"/>
      <c r="X96" s="12"/>
      <c r="Y96" s="12"/>
    </row>
    <row r="97" spans="15:25" x14ac:dyDescent="0.2">
      <c r="O97" s="36" t="s">
        <v>107</v>
      </c>
      <c r="V97" s="12"/>
      <c r="W97" s="12"/>
      <c r="X97" s="12"/>
      <c r="Y97" s="12"/>
    </row>
    <row r="98" spans="15:25" x14ac:dyDescent="0.2">
      <c r="V98" s="12"/>
      <c r="W98" s="12"/>
      <c r="X98" s="12"/>
      <c r="Y98" s="12"/>
    </row>
    <row r="99" spans="15:25" x14ac:dyDescent="0.2">
      <c r="V99" s="12"/>
      <c r="W99" s="12"/>
      <c r="X99" s="12"/>
      <c r="Y99" s="12"/>
    </row>
    <row r="100" spans="15:25" x14ac:dyDescent="0.2">
      <c r="V100" s="12"/>
      <c r="W100" s="12"/>
      <c r="X100" s="12"/>
      <c r="Y100" s="12"/>
    </row>
    <row r="101" spans="15:25" x14ac:dyDescent="0.2">
      <c r="V101" s="12"/>
      <c r="W101" s="12"/>
      <c r="X101" s="12"/>
      <c r="Y101" s="12"/>
    </row>
    <row r="102" spans="15:25" x14ac:dyDescent="0.2">
      <c r="V102" s="12"/>
      <c r="W102" s="12"/>
      <c r="X102" s="12"/>
      <c r="Y102" s="12"/>
    </row>
    <row r="103" spans="15:25" x14ac:dyDescent="0.2">
      <c r="V103" s="12"/>
      <c r="W103" s="12"/>
      <c r="X103" s="12"/>
      <c r="Y103" s="12"/>
    </row>
    <row r="104" spans="15:25" x14ac:dyDescent="0.2">
      <c r="V104" s="12"/>
      <c r="W104" s="12"/>
      <c r="X104" s="12"/>
      <c r="Y104" s="12"/>
    </row>
    <row r="105" spans="15:25" x14ac:dyDescent="0.2">
      <c r="V105" s="12"/>
      <c r="W105" s="12"/>
      <c r="X105" s="12"/>
      <c r="Y105" s="12"/>
    </row>
    <row r="106" spans="15:25" x14ac:dyDescent="0.2">
      <c r="V106" s="12"/>
      <c r="W106" s="12"/>
      <c r="X106" s="12"/>
      <c r="Y106" s="12"/>
    </row>
    <row r="107" spans="15:25" x14ac:dyDescent="0.2">
      <c r="V107" s="12"/>
      <c r="W107" s="12"/>
      <c r="X107" s="12"/>
      <c r="Y107" s="12"/>
    </row>
    <row r="108" spans="15:25" x14ac:dyDescent="0.2">
      <c r="V108" s="12"/>
      <c r="W108" s="12"/>
      <c r="X108" s="12"/>
      <c r="Y108" s="12"/>
    </row>
    <row r="109" spans="15:25" x14ac:dyDescent="0.2">
      <c r="V109" s="12"/>
      <c r="W109" s="12"/>
      <c r="X109" s="12"/>
      <c r="Y109" s="12"/>
    </row>
    <row r="110" spans="15:25" x14ac:dyDescent="0.2">
      <c r="V110" s="12"/>
      <c r="W110" s="12"/>
      <c r="X110" s="12"/>
      <c r="Y110" s="12"/>
    </row>
    <row r="111" spans="15:25" x14ac:dyDescent="0.2">
      <c r="V111" s="12"/>
      <c r="W111" s="12"/>
      <c r="X111" s="12"/>
      <c r="Y111" s="12"/>
    </row>
    <row r="112" spans="15:25" x14ac:dyDescent="0.2">
      <c r="V112" s="12"/>
      <c r="W112" s="12"/>
      <c r="X112" s="12"/>
      <c r="Y112" s="12"/>
    </row>
    <row r="113" spans="22:25" x14ac:dyDescent="0.2">
      <c r="V113" s="12"/>
      <c r="W113" s="12"/>
      <c r="X113" s="12"/>
      <c r="Y113" s="12"/>
    </row>
    <row r="114" spans="22:25" x14ac:dyDescent="0.2">
      <c r="V114" s="12"/>
      <c r="W114" s="12"/>
      <c r="X114" s="12"/>
      <c r="Y114" s="12"/>
    </row>
    <row r="115" spans="22:25" x14ac:dyDescent="0.2">
      <c r="V115" s="12"/>
      <c r="W115" s="12"/>
      <c r="X115" s="12"/>
      <c r="Y115" s="12"/>
    </row>
    <row r="116" spans="22:25" x14ac:dyDescent="0.2">
      <c r="V116" s="12"/>
      <c r="W116" s="12"/>
      <c r="X116" s="12"/>
      <c r="Y116" s="12"/>
    </row>
    <row r="117" spans="22:25" x14ac:dyDescent="0.2">
      <c r="V117" s="12"/>
      <c r="W117" s="12"/>
      <c r="X117" s="12"/>
      <c r="Y117" s="12"/>
    </row>
    <row r="118" spans="22:25" x14ac:dyDescent="0.2">
      <c r="V118" s="12"/>
      <c r="W118" s="12"/>
      <c r="X118" s="12"/>
      <c r="Y118" s="12"/>
    </row>
    <row r="119" spans="22:25" x14ac:dyDescent="0.2">
      <c r="V119" s="12"/>
      <c r="W119" s="12"/>
      <c r="X119" s="12"/>
      <c r="Y119" s="12"/>
    </row>
    <row r="120" spans="22:25" x14ac:dyDescent="0.2">
      <c r="V120" s="12"/>
      <c r="W120" s="12"/>
      <c r="X120" s="12"/>
      <c r="Y120" s="12"/>
    </row>
    <row r="121" spans="22:25" x14ac:dyDescent="0.2">
      <c r="V121" s="12"/>
      <c r="W121" s="12"/>
      <c r="X121" s="12"/>
      <c r="Y121" s="12"/>
    </row>
    <row r="122" spans="22:25" x14ac:dyDescent="0.2">
      <c r="V122" s="12"/>
      <c r="W122" s="12"/>
      <c r="X122" s="12"/>
      <c r="Y122" s="12"/>
    </row>
    <row r="123" spans="22:25" x14ac:dyDescent="0.2">
      <c r="V123" s="12"/>
      <c r="W123" s="12"/>
      <c r="X123" s="12"/>
      <c r="Y123" s="12"/>
    </row>
    <row r="124" spans="22:25" x14ac:dyDescent="0.2">
      <c r="V124" s="12"/>
      <c r="W124" s="12"/>
      <c r="X124" s="12"/>
      <c r="Y124" s="12"/>
    </row>
    <row r="125" spans="22:25" x14ac:dyDescent="0.2">
      <c r="V125" s="12"/>
      <c r="W125" s="12"/>
      <c r="X125" s="12"/>
      <c r="Y125" s="12"/>
    </row>
    <row r="126" spans="22:25" x14ac:dyDescent="0.2">
      <c r="V126" s="12"/>
      <c r="W126" s="12"/>
      <c r="X126" s="12"/>
      <c r="Y126" s="12"/>
    </row>
    <row r="127" spans="22:25" x14ac:dyDescent="0.2">
      <c r="V127" s="12"/>
      <c r="W127" s="12"/>
      <c r="X127" s="12"/>
      <c r="Y127" s="12"/>
    </row>
    <row r="128" spans="22:25" x14ac:dyDescent="0.2">
      <c r="V128" s="12"/>
      <c r="W128" s="12"/>
      <c r="X128" s="12"/>
      <c r="Y128" s="12"/>
    </row>
    <row r="129" spans="22:25" x14ac:dyDescent="0.2">
      <c r="V129" s="12"/>
      <c r="W129" s="12"/>
      <c r="X129" s="12"/>
      <c r="Y129" s="12"/>
    </row>
    <row r="130" spans="22:25" x14ac:dyDescent="0.2">
      <c r="V130" s="12"/>
      <c r="W130" s="12"/>
      <c r="X130" s="12"/>
      <c r="Y130" s="12"/>
    </row>
    <row r="131" spans="22:25" x14ac:dyDescent="0.2">
      <c r="V131" s="12"/>
      <c r="W131" s="12"/>
      <c r="X131" s="12"/>
      <c r="Y131" s="12"/>
    </row>
    <row r="132" spans="22:25" x14ac:dyDescent="0.2">
      <c r="V132" s="12"/>
      <c r="W132" s="12"/>
      <c r="X132" s="12"/>
      <c r="Y132" s="12"/>
    </row>
    <row r="133" spans="22:25" x14ac:dyDescent="0.2">
      <c r="V133" s="12"/>
      <c r="W133" s="12"/>
      <c r="X133" s="12"/>
      <c r="Y133" s="12"/>
    </row>
    <row r="134" spans="22:25" x14ac:dyDescent="0.2">
      <c r="V134" s="12"/>
      <c r="W134" s="12"/>
      <c r="X134" s="12"/>
      <c r="Y134" s="12"/>
    </row>
    <row r="135" spans="22:25" x14ac:dyDescent="0.2">
      <c r="V135" s="12"/>
      <c r="W135" s="12"/>
      <c r="X135" s="12"/>
      <c r="Y135" s="12"/>
    </row>
    <row r="136" spans="22:25" x14ac:dyDescent="0.2">
      <c r="V136" s="12"/>
      <c r="W136" s="12"/>
      <c r="X136" s="12"/>
      <c r="Y136" s="12"/>
    </row>
    <row r="137" spans="22:25" x14ac:dyDescent="0.2">
      <c r="V137" s="12"/>
      <c r="W137" s="12"/>
      <c r="X137" s="12"/>
      <c r="Y137" s="12"/>
    </row>
    <row r="138" spans="22:25" x14ac:dyDescent="0.2">
      <c r="V138" s="12"/>
      <c r="W138" s="12"/>
      <c r="X138" s="12"/>
      <c r="Y138" s="12"/>
    </row>
    <row r="139" spans="22:25" x14ac:dyDescent="0.2">
      <c r="V139" s="12"/>
      <c r="W139" s="12"/>
      <c r="X139" s="12"/>
      <c r="Y139" s="12"/>
    </row>
    <row r="140" spans="22:25" x14ac:dyDescent="0.2">
      <c r="V140" s="12"/>
      <c r="W140" s="12"/>
      <c r="X140" s="12"/>
      <c r="Y140" s="12"/>
    </row>
    <row r="141" spans="22:25" x14ac:dyDescent="0.2">
      <c r="V141" s="12"/>
      <c r="W141" s="12"/>
      <c r="X141" s="12"/>
      <c r="Y141" s="12"/>
    </row>
    <row r="142" spans="22:25" x14ac:dyDescent="0.2">
      <c r="V142" s="12"/>
      <c r="W142" s="12"/>
      <c r="X142" s="12"/>
      <c r="Y142" s="12"/>
    </row>
    <row r="143" spans="22:25" x14ac:dyDescent="0.2">
      <c r="V143" s="12"/>
      <c r="W143" s="12"/>
      <c r="X143" s="12"/>
      <c r="Y143" s="12"/>
    </row>
    <row r="144" spans="22:25" x14ac:dyDescent="0.2">
      <c r="V144" s="12"/>
      <c r="W144" s="12"/>
      <c r="X144" s="12"/>
      <c r="Y144" s="12"/>
    </row>
    <row r="145" spans="22:25" x14ac:dyDescent="0.2">
      <c r="V145" s="12"/>
      <c r="W145" s="12"/>
      <c r="X145" s="12"/>
      <c r="Y145" s="12"/>
    </row>
    <row r="146" spans="22:25" x14ac:dyDescent="0.2">
      <c r="V146" s="12"/>
      <c r="W146" s="12"/>
      <c r="X146" s="12"/>
      <c r="Y146" s="12"/>
    </row>
    <row r="147" spans="22:25" x14ac:dyDescent="0.2">
      <c r="V147" s="12"/>
      <c r="W147" s="12"/>
      <c r="X147" s="12"/>
      <c r="Y147" s="12"/>
    </row>
    <row r="148" spans="22:25" x14ac:dyDescent="0.2">
      <c r="V148" s="12"/>
      <c r="W148" s="12"/>
      <c r="X148" s="12"/>
      <c r="Y148" s="12"/>
    </row>
    <row r="149" spans="22:25" x14ac:dyDescent="0.2">
      <c r="V149" s="12"/>
      <c r="W149" s="12"/>
      <c r="X149" s="12"/>
      <c r="Y149" s="12"/>
    </row>
    <row r="150" spans="22:25" x14ac:dyDescent="0.2">
      <c r="V150" s="12"/>
      <c r="W150" s="12"/>
      <c r="X150" s="12"/>
      <c r="Y150" s="12"/>
    </row>
    <row r="151" spans="22:25" x14ac:dyDescent="0.2">
      <c r="V151" s="12"/>
      <c r="W151" s="12"/>
      <c r="X151" s="12"/>
      <c r="Y151" s="12"/>
    </row>
    <row r="152" spans="22:25" x14ac:dyDescent="0.2">
      <c r="V152" s="12"/>
      <c r="W152" s="12"/>
      <c r="X152" s="12"/>
      <c r="Y152" s="12"/>
    </row>
    <row r="153" spans="22:25" x14ac:dyDescent="0.2">
      <c r="V153" s="12"/>
      <c r="W153" s="12"/>
      <c r="X153" s="12"/>
      <c r="Y153" s="12"/>
    </row>
    <row r="154" spans="22:25" x14ac:dyDescent="0.2">
      <c r="V154" s="12"/>
      <c r="W154" s="12"/>
      <c r="X154" s="12"/>
      <c r="Y154" s="12"/>
    </row>
    <row r="155" spans="22:25" x14ac:dyDescent="0.2">
      <c r="V155" s="12"/>
      <c r="W155" s="12"/>
      <c r="X155" s="12"/>
      <c r="Y155" s="12"/>
    </row>
    <row r="156" spans="22:25" x14ac:dyDescent="0.2">
      <c r="V156" s="12"/>
      <c r="W156" s="12"/>
      <c r="X156" s="12"/>
      <c r="Y156" s="12"/>
    </row>
    <row r="157" spans="22:25" x14ac:dyDescent="0.2">
      <c r="V157" s="12"/>
      <c r="W157" s="12"/>
      <c r="X157" s="12"/>
      <c r="Y157" s="12"/>
    </row>
    <row r="158" spans="22:25" x14ac:dyDescent="0.2">
      <c r="V158" s="12"/>
      <c r="W158" s="12"/>
      <c r="X158" s="12"/>
      <c r="Y158" s="12"/>
    </row>
    <row r="159" spans="22:25" x14ac:dyDescent="0.2">
      <c r="V159" s="12"/>
      <c r="W159" s="12"/>
      <c r="X159" s="12"/>
      <c r="Y159" s="12"/>
    </row>
    <row r="160" spans="22:25" x14ac:dyDescent="0.2">
      <c r="V160" s="12"/>
      <c r="W160" s="12"/>
      <c r="X160" s="12"/>
      <c r="Y160" s="12"/>
    </row>
    <row r="161" spans="22:25" x14ac:dyDescent="0.2">
      <c r="V161" s="12"/>
      <c r="W161" s="12"/>
      <c r="X161" s="12"/>
      <c r="Y161" s="12"/>
    </row>
    <row r="162" spans="22:25" x14ac:dyDescent="0.2">
      <c r="V162" s="12"/>
      <c r="W162" s="12"/>
      <c r="X162" s="12"/>
      <c r="Y162" s="12"/>
    </row>
    <row r="163" spans="22:25" x14ac:dyDescent="0.2">
      <c r="V163" s="12"/>
      <c r="W163" s="12"/>
      <c r="X163" s="12"/>
      <c r="Y163" s="12"/>
    </row>
    <row r="164" spans="22:25" x14ac:dyDescent="0.2">
      <c r="V164" s="12"/>
      <c r="W164" s="12"/>
      <c r="X164" s="12"/>
      <c r="Y164" s="12"/>
    </row>
    <row r="165" spans="22:25" x14ac:dyDescent="0.2">
      <c r="V165" s="12"/>
      <c r="W165" s="12"/>
      <c r="X165" s="12"/>
      <c r="Y165" s="12"/>
    </row>
    <row r="166" spans="22:25" x14ac:dyDescent="0.2">
      <c r="V166" s="12"/>
      <c r="W166" s="12"/>
      <c r="X166" s="12"/>
      <c r="Y166" s="12"/>
    </row>
    <row r="167" spans="22:25" x14ac:dyDescent="0.2">
      <c r="V167" s="12"/>
      <c r="W167" s="12"/>
      <c r="X167" s="12"/>
      <c r="Y167" s="12"/>
    </row>
    <row r="168" spans="22:25" x14ac:dyDescent="0.2">
      <c r="V168" s="12"/>
      <c r="W168" s="12"/>
      <c r="X168" s="12"/>
      <c r="Y168" s="12"/>
    </row>
    <row r="169" spans="22:25" x14ac:dyDescent="0.2">
      <c r="V169" s="12"/>
      <c r="W169" s="12"/>
      <c r="X169" s="12"/>
      <c r="Y169" s="12"/>
    </row>
    <row r="170" spans="22:25" x14ac:dyDescent="0.2">
      <c r="V170" s="12"/>
      <c r="W170" s="12"/>
      <c r="X170" s="12"/>
      <c r="Y170" s="12"/>
    </row>
    <row r="171" spans="22:25" x14ac:dyDescent="0.2">
      <c r="V171" s="12"/>
      <c r="W171" s="12"/>
      <c r="X171" s="12"/>
      <c r="Y171" s="12"/>
    </row>
    <row r="172" spans="22:25" x14ac:dyDescent="0.2">
      <c r="V172" s="12"/>
      <c r="W172" s="12"/>
      <c r="X172" s="12"/>
      <c r="Y172" s="12"/>
    </row>
    <row r="173" spans="22:25" x14ac:dyDescent="0.2">
      <c r="V173" s="12"/>
      <c r="W173" s="12"/>
      <c r="X173" s="12"/>
      <c r="Y173" s="12"/>
    </row>
    <row r="174" spans="22:25" x14ac:dyDescent="0.2">
      <c r="V174" s="12"/>
      <c r="W174" s="12"/>
      <c r="X174" s="12"/>
      <c r="Y174" s="12"/>
    </row>
    <row r="175" spans="22:25" x14ac:dyDescent="0.2">
      <c r="V175" s="12"/>
      <c r="W175" s="12"/>
      <c r="X175" s="12"/>
      <c r="Y175" s="12"/>
    </row>
    <row r="176" spans="22:25" x14ac:dyDescent="0.2">
      <c r="V176" s="12"/>
      <c r="W176" s="12"/>
      <c r="X176" s="12"/>
      <c r="Y176" s="12"/>
    </row>
    <row r="177" spans="22:25" x14ac:dyDescent="0.2">
      <c r="V177" s="12"/>
      <c r="W177" s="12"/>
      <c r="X177" s="12"/>
      <c r="Y177" s="12"/>
    </row>
    <row r="178" spans="22:25" x14ac:dyDescent="0.2">
      <c r="V178" s="12"/>
      <c r="W178" s="12"/>
      <c r="X178" s="12"/>
      <c r="Y178" s="12"/>
    </row>
    <row r="179" spans="22:25" x14ac:dyDescent="0.2">
      <c r="V179" s="12"/>
      <c r="W179" s="12"/>
      <c r="X179" s="12"/>
      <c r="Y179" s="12"/>
    </row>
    <row r="180" spans="22:25" x14ac:dyDescent="0.2">
      <c r="V180" s="12"/>
      <c r="W180" s="12"/>
      <c r="X180" s="12"/>
      <c r="Y180" s="12"/>
    </row>
    <row r="181" spans="22:25" x14ac:dyDescent="0.2">
      <c r="V181" s="12"/>
      <c r="W181" s="12"/>
      <c r="X181" s="12"/>
      <c r="Y181" s="12"/>
    </row>
    <row r="182" spans="22:25" x14ac:dyDescent="0.2">
      <c r="V182" s="12"/>
      <c r="W182" s="12"/>
      <c r="X182" s="12"/>
      <c r="Y182" s="12"/>
    </row>
    <row r="183" spans="22:25" x14ac:dyDescent="0.2">
      <c r="V183" s="12"/>
      <c r="W183" s="12"/>
      <c r="X183" s="12"/>
      <c r="Y183" s="12"/>
    </row>
    <row r="184" spans="22:25" x14ac:dyDescent="0.2">
      <c r="V184" s="12"/>
      <c r="W184" s="12"/>
      <c r="X184" s="12"/>
      <c r="Y184" s="12"/>
    </row>
    <row r="185" spans="22:25" x14ac:dyDescent="0.2">
      <c r="V185" s="12"/>
      <c r="W185" s="12"/>
      <c r="X185" s="12"/>
      <c r="Y185" s="12"/>
    </row>
    <row r="186" spans="22:25" x14ac:dyDescent="0.2">
      <c r="V186" s="12"/>
      <c r="W186" s="12"/>
      <c r="X186" s="12"/>
      <c r="Y186" s="12"/>
    </row>
    <row r="187" spans="22:25" x14ac:dyDescent="0.2">
      <c r="V187" s="12"/>
      <c r="W187" s="12"/>
      <c r="X187" s="12"/>
      <c r="Y187" s="12"/>
    </row>
    <row r="188" spans="22:25" x14ac:dyDescent="0.2">
      <c r="V188" s="12"/>
      <c r="W188" s="12"/>
      <c r="X188" s="12"/>
      <c r="Y188" s="12"/>
    </row>
    <row r="189" spans="22:25" x14ac:dyDescent="0.2">
      <c r="V189" s="12"/>
      <c r="W189" s="12"/>
      <c r="X189" s="12"/>
      <c r="Y189" s="12"/>
    </row>
    <row r="190" spans="22:25" x14ac:dyDescent="0.2">
      <c r="V190" s="12"/>
      <c r="W190" s="12"/>
      <c r="X190" s="12"/>
      <c r="Y190" s="12"/>
    </row>
    <row r="191" spans="22:25" x14ac:dyDescent="0.2">
      <c r="V191" s="12"/>
      <c r="W191" s="12"/>
      <c r="X191" s="12"/>
      <c r="Y191" s="12"/>
    </row>
    <row r="192" spans="22:25" x14ac:dyDescent="0.2">
      <c r="V192" s="12"/>
      <c r="W192" s="12"/>
      <c r="X192" s="12"/>
      <c r="Y192" s="12"/>
    </row>
    <row r="193" spans="22:25" x14ac:dyDescent="0.2">
      <c r="V193" s="12"/>
      <c r="W193" s="12"/>
      <c r="X193" s="12"/>
      <c r="Y193" s="12"/>
    </row>
    <row r="194" spans="22:25" x14ac:dyDescent="0.2">
      <c r="V194" s="12"/>
      <c r="W194" s="12"/>
      <c r="X194" s="12"/>
      <c r="Y194" s="12"/>
    </row>
    <row r="195" spans="22:25" x14ac:dyDescent="0.2">
      <c r="V195" s="12"/>
      <c r="W195" s="12"/>
      <c r="X195" s="12"/>
      <c r="Y195" s="12"/>
    </row>
    <row r="196" spans="22:25" x14ac:dyDescent="0.2">
      <c r="V196" s="12"/>
      <c r="W196" s="12"/>
      <c r="X196" s="12"/>
      <c r="Y196" s="12"/>
    </row>
    <row r="197" spans="22:25" x14ac:dyDescent="0.2">
      <c r="V197" s="12"/>
      <c r="W197" s="12"/>
      <c r="X197" s="12"/>
      <c r="Y197" s="12"/>
    </row>
    <row r="198" spans="22:25" x14ac:dyDescent="0.2">
      <c r="V198" s="12"/>
      <c r="W198" s="12"/>
      <c r="X198" s="12"/>
      <c r="Y198" s="12"/>
    </row>
    <row r="199" spans="22:25" x14ac:dyDescent="0.2">
      <c r="V199" s="12"/>
      <c r="W199" s="12"/>
      <c r="X199" s="12"/>
      <c r="Y199" s="12"/>
    </row>
    <row r="200" spans="22:25" x14ac:dyDescent="0.2">
      <c r="V200" s="12"/>
      <c r="W200" s="12"/>
      <c r="X200" s="12"/>
      <c r="Y200" s="12"/>
    </row>
    <row r="201" spans="22:25" x14ac:dyDescent="0.2">
      <c r="V201" s="12"/>
      <c r="W201" s="12"/>
      <c r="X201" s="12"/>
      <c r="Y201" s="12"/>
    </row>
    <row r="202" spans="22:25" x14ac:dyDescent="0.2">
      <c r="V202" s="12"/>
      <c r="W202" s="12"/>
      <c r="X202" s="12"/>
      <c r="Y202" s="12"/>
    </row>
    <row r="203" spans="22:25" x14ac:dyDescent="0.2">
      <c r="V203" s="12"/>
      <c r="W203" s="12"/>
      <c r="X203" s="12"/>
      <c r="Y203" s="12"/>
    </row>
    <row r="204" spans="22:25" x14ac:dyDescent="0.2">
      <c r="V204" s="12"/>
      <c r="W204" s="12"/>
      <c r="X204" s="12"/>
      <c r="Y204" s="12"/>
    </row>
    <row r="205" spans="22:25" x14ac:dyDescent="0.2">
      <c r="V205" s="12"/>
      <c r="W205" s="12"/>
      <c r="X205" s="12"/>
      <c r="Y205" s="12"/>
    </row>
    <row r="206" spans="22:25" x14ac:dyDescent="0.2">
      <c r="V206" s="12"/>
      <c r="W206" s="12"/>
      <c r="X206" s="12"/>
      <c r="Y206" s="12"/>
    </row>
    <row r="207" spans="22:25" x14ac:dyDescent="0.2">
      <c r="V207" s="12"/>
      <c r="W207" s="12"/>
      <c r="X207" s="12"/>
      <c r="Y207" s="12"/>
    </row>
    <row r="208" spans="22:25" x14ac:dyDescent="0.2">
      <c r="V208" s="12"/>
      <c r="W208" s="12"/>
      <c r="X208" s="12"/>
      <c r="Y208" s="12"/>
    </row>
    <row r="209" spans="22:25" x14ac:dyDescent="0.2">
      <c r="V209" s="12"/>
      <c r="W209" s="12"/>
      <c r="X209" s="12"/>
      <c r="Y209" s="12"/>
    </row>
    <row r="210" spans="22:25" x14ac:dyDescent="0.2">
      <c r="V210" s="12"/>
      <c r="W210" s="12"/>
      <c r="X210" s="12"/>
      <c r="Y210" s="12"/>
    </row>
    <row r="211" spans="22:25" x14ac:dyDescent="0.2">
      <c r="V211" s="12"/>
      <c r="W211" s="12"/>
      <c r="X211" s="12"/>
      <c r="Y211" s="12"/>
    </row>
    <row r="212" spans="22:25" x14ac:dyDescent="0.2">
      <c r="V212" s="12"/>
      <c r="W212" s="12"/>
      <c r="X212" s="12"/>
      <c r="Y212" s="12"/>
    </row>
    <row r="213" spans="22:25" x14ac:dyDescent="0.2">
      <c r="V213" s="12"/>
      <c r="W213" s="12"/>
      <c r="X213" s="12"/>
      <c r="Y213" s="12"/>
    </row>
    <row r="214" spans="22:25" x14ac:dyDescent="0.2">
      <c r="V214" s="12"/>
      <c r="W214" s="12"/>
      <c r="X214" s="12"/>
      <c r="Y214" s="12"/>
    </row>
    <row r="215" spans="22:25" x14ac:dyDescent="0.2">
      <c r="V215" s="12"/>
      <c r="W215" s="12"/>
      <c r="X215" s="12"/>
      <c r="Y215" s="12"/>
    </row>
    <row r="216" spans="22:25" x14ac:dyDescent="0.2">
      <c r="V216" s="12"/>
      <c r="W216" s="12"/>
      <c r="X216" s="12"/>
      <c r="Y216" s="12"/>
    </row>
    <row r="217" spans="22:25" x14ac:dyDescent="0.2">
      <c r="V217" s="12"/>
      <c r="W217" s="12"/>
      <c r="X217" s="12"/>
      <c r="Y217" s="12"/>
    </row>
    <row r="218" spans="22:25" x14ac:dyDescent="0.2">
      <c r="V218" s="12"/>
      <c r="W218" s="12"/>
      <c r="X218" s="12"/>
      <c r="Y218" s="12"/>
    </row>
    <row r="219" spans="22:25" x14ac:dyDescent="0.2">
      <c r="V219" s="12"/>
      <c r="W219" s="12"/>
      <c r="X219" s="12"/>
      <c r="Y219" s="12"/>
    </row>
    <row r="220" spans="22:25" x14ac:dyDescent="0.2">
      <c r="V220" s="12"/>
      <c r="W220" s="12"/>
      <c r="X220" s="12"/>
      <c r="Y220" s="12"/>
    </row>
    <row r="221" spans="22:25" x14ac:dyDescent="0.2">
      <c r="V221" s="12"/>
      <c r="W221" s="12"/>
      <c r="X221" s="12"/>
      <c r="Y221" s="12"/>
    </row>
    <row r="222" spans="22:25" x14ac:dyDescent="0.2">
      <c r="V222" s="12"/>
      <c r="W222" s="12"/>
      <c r="X222" s="12"/>
      <c r="Y222" s="12"/>
    </row>
    <row r="223" spans="22:25" x14ac:dyDescent="0.2">
      <c r="V223" s="12"/>
      <c r="W223" s="12"/>
      <c r="X223" s="12"/>
      <c r="Y223" s="12"/>
    </row>
    <row r="224" spans="22:25" x14ac:dyDescent="0.2">
      <c r="V224" s="12"/>
      <c r="W224" s="12"/>
      <c r="X224" s="12"/>
      <c r="Y224" s="12"/>
    </row>
    <row r="225" spans="22:25" x14ac:dyDescent="0.2">
      <c r="V225" s="12"/>
      <c r="W225" s="12"/>
      <c r="X225" s="12"/>
      <c r="Y225" s="12"/>
    </row>
    <row r="226" spans="22:25" x14ac:dyDescent="0.2">
      <c r="V226" s="12"/>
      <c r="W226" s="12"/>
      <c r="X226" s="12"/>
      <c r="Y226" s="12"/>
    </row>
    <row r="227" spans="22:25" x14ac:dyDescent="0.2">
      <c r="V227" s="12"/>
      <c r="W227" s="12"/>
      <c r="X227" s="12"/>
      <c r="Y227" s="12"/>
    </row>
    <row r="228" spans="22:25" x14ac:dyDescent="0.2">
      <c r="V228" s="12"/>
      <c r="W228" s="12"/>
      <c r="X228" s="12"/>
      <c r="Y228" s="12"/>
    </row>
    <row r="229" spans="22:25" x14ac:dyDescent="0.2">
      <c r="V229" s="12"/>
      <c r="W229" s="12"/>
      <c r="X229" s="12"/>
      <c r="Y229" s="12"/>
    </row>
    <row r="230" spans="22:25" x14ac:dyDescent="0.2">
      <c r="V230" s="12"/>
      <c r="W230" s="12"/>
      <c r="X230" s="12"/>
      <c r="Y230" s="12"/>
    </row>
    <row r="231" spans="22:25" x14ac:dyDescent="0.2">
      <c r="V231" s="12"/>
      <c r="W231" s="12"/>
      <c r="X231" s="12"/>
      <c r="Y231" s="12"/>
    </row>
    <row r="232" spans="22:25" x14ac:dyDescent="0.2">
      <c r="V232" s="12"/>
      <c r="W232" s="12"/>
      <c r="X232" s="12"/>
      <c r="Y232" s="12"/>
    </row>
    <row r="233" spans="22:25" x14ac:dyDescent="0.2">
      <c r="V233" s="12"/>
      <c r="W233" s="12"/>
      <c r="X233" s="12"/>
      <c r="Y233" s="12"/>
    </row>
    <row r="234" spans="22:25" x14ac:dyDescent="0.2">
      <c r="V234" s="12"/>
      <c r="W234" s="12"/>
      <c r="X234" s="12"/>
      <c r="Y234" s="12"/>
    </row>
    <row r="235" spans="22:25" x14ac:dyDescent="0.2">
      <c r="V235" s="12"/>
      <c r="W235" s="12"/>
      <c r="X235" s="12"/>
      <c r="Y235" s="12"/>
    </row>
    <row r="236" spans="22:25" x14ac:dyDescent="0.2">
      <c r="V236" s="12"/>
      <c r="W236" s="12"/>
      <c r="X236" s="12"/>
      <c r="Y236" s="12"/>
    </row>
    <row r="237" spans="22:25" x14ac:dyDescent="0.2">
      <c r="V237" s="12"/>
      <c r="W237" s="12"/>
      <c r="X237" s="12"/>
      <c r="Y237" s="12"/>
    </row>
    <row r="238" spans="22:25" x14ac:dyDescent="0.2">
      <c r="V238" s="12"/>
      <c r="W238" s="12"/>
      <c r="X238" s="12"/>
      <c r="Y238" s="12"/>
    </row>
    <row r="239" spans="22:25" x14ac:dyDescent="0.2">
      <c r="V239" s="12"/>
      <c r="W239" s="12"/>
      <c r="X239" s="12"/>
      <c r="Y239" s="12"/>
    </row>
    <row r="240" spans="22:25" x14ac:dyDescent="0.2">
      <c r="V240" s="12"/>
      <c r="W240" s="12"/>
      <c r="X240" s="12"/>
      <c r="Y240" s="12"/>
    </row>
    <row r="241" spans="22:25" x14ac:dyDescent="0.2">
      <c r="V241" s="12"/>
      <c r="W241" s="12"/>
      <c r="X241" s="12"/>
      <c r="Y241" s="12"/>
    </row>
    <row r="242" spans="22:25" x14ac:dyDescent="0.2">
      <c r="V242" s="12"/>
      <c r="W242" s="12"/>
      <c r="X242" s="12"/>
      <c r="Y242" s="12"/>
    </row>
    <row r="243" spans="22:25" x14ac:dyDescent="0.2">
      <c r="V243" s="12"/>
      <c r="W243" s="12"/>
      <c r="X243" s="12"/>
      <c r="Y243" s="12"/>
    </row>
    <row r="244" spans="22:25" x14ac:dyDescent="0.2">
      <c r="V244" s="12"/>
      <c r="W244" s="12"/>
      <c r="X244" s="12"/>
      <c r="Y244" s="12"/>
    </row>
    <row r="245" spans="22:25" x14ac:dyDescent="0.2">
      <c r="V245" s="12"/>
      <c r="W245" s="12"/>
      <c r="X245" s="12"/>
      <c r="Y245" s="12"/>
    </row>
    <row r="246" spans="22:25" x14ac:dyDescent="0.2">
      <c r="V246" s="12"/>
      <c r="W246" s="12"/>
      <c r="X246" s="12"/>
      <c r="Y246" s="12"/>
    </row>
    <row r="247" spans="22:25" x14ac:dyDescent="0.2">
      <c r="V247" s="12"/>
      <c r="W247" s="12"/>
      <c r="X247" s="12"/>
      <c r="Y247" s="12"/>
    </row>
    <row r="248" spans="22:25" x14ac:dyDescent="0.2">
      <c r="V248" s="12"/>
      <c r="W248" s="12"/>
      <c r="X248" s="12"/>
      <c r="Y248" s="12"/>
    </row>
    <row r="249" spans="22:25" x14ac:dyDescent="0.2">
      <c r="V249" s="12"/>
      <c r="W249" s="12"/>
      <c r="X249" s="12"/>
      <c r="Y249" s="12"/>
    </row>
    <row r="250" spans="22:25" x14ac:dyDescent="0.2">
      <c r="V250" s="12"/>
      <c r="W250" s="12"/>
      <c r="X250" s="12"/>
      <c r="Y250" s="12"/>
    </row>
    <row r="251" spans="22:25" x14ac:dyDescent="0.2">
      <c r="V251" s="12"/>
      <c r="W251" s="12"/>
      <c r="X251" s="12"/>
      <c r="Y251" s="12"/>
    </row>
    <row r="252" spans="22:25" x14ac:dyDescent="0.2">
      <c r="V252" s="12"/>
      <c r="W252" s="12"/>
      <c r="X252" s="12"/>
      <c r="Y252" s="12"/>
    </row>
    <row r="253" spans="22:25" x14ac:dyDescent="0.2">
      <c r="V253" s="12"/>
      <c r="W253" s="12"/>
      <c r="X253" s="12"/>
      <c r="Y253" s="12"/>
    </row>
    <row r="254" spans="22:25" x14ac:dyDescent="0.2">
      <c r="V254" s="12"/>
      <c r="W254" s="12"/>
      <c r="X254" s="12"/>
      <c r="Y254" s="12"/>
    </row>
    <row r="255" spans="22:25" x14ac:dyDescent="0.2">
      <c r="V255" s="12"/>
      <c r="W255" s="12"/>
      <c r="X255" s="12"/>
      <c r="Y255" s="12"/>
    </row>
    <row r="256" spans="22:25" x14ac:dyDescent="0.2">
      <c r="V256" s="12"/>
      <c r="W256" s="12"/>
      <c r="X256" s="12"/>
      <c r="Y256" s="12"/>
    </row>
    <row r="257" spans="22:25" x14ac:dyDescent="0.2">
      <c r="V257" s="12"/>
      <c r="W257" s="12"/>
      <c r="X257" s="12"/>
      <c r="Y257" s="12"/>
    </row>
    <row r="258" spans="22:25" x14ac:dyDescent="0.2">
      <c r="V258" s="12"/>
      <c r="W258" s="12"/>
      <c r="X258" s="12"/>
      <c r="Y258" s="12"/>
    </row>
    <row r="259" spans="22:25" x14ac:dyDescent="0.2">
      <c r="V259" s="12"/>
      <c r="W259" s="12"/>
      <c r="X259" s="12"/>
      <c r="Y259" s="12"/>
    </row>
    <row r="260" spans="22:25" x14ac:dyDescent="0.2">
      <c r="V260" s="12"/>
      <c r="W260" s="12"/>
      <c r="X260" s="12"/>
      <c r="Y260" s="12"/>
    </row>
    <row r="261" spans="22:25" x14ac:dyDescent="0.2">
      <c r="V261" s="12"/>
      <c r="W261" s="12"/>
      <c r="X261" s="12"/>
      <c r="Y261" s="12"/>
    </row>
  </sheetData>
  <mergeCells count="3">
    <mergeCell ref="C5:G5"/>
    <mergeCell ref="C6:G6"/>
    <mergeCell ref="C8:G8"/>
  </mergeCells>
  <dataValidations count="3">
    <dataValidation type="list" allowBlank="1" showInputMessage="1" showErrorMessage="1" sqref="G11:G33" xr:uid="{C49B14E3-8587-9446-BD74-E055C4545B9B}">
      <formula1>$M$8:$M$17</formula1>
    </dataValidation>
    <dataValidation type="list" allowBlank="1" showInputMessage="1" showErrorMessage="1" sqref="G34:G90" xr:uid="{8DE44697-A8C2-3B41-B399-6CB6E9B2D3AA}">
      <formula1>$M$8:$M$15</formula1>
    </dataValidation>
    <dataValidation type="list" allowBlank="1" showInputMessage="1" showErrorMessage="1" sqref="E11:E90" xr:uid="{E3205E24-1A84-9241-9A17-E8765DFC07CA}">
      <formula1>$J$8:$J$9</formula1>
    </dataValidation>
  </dataValidations>
  <pageMargins left="0.75" right="0.75" top="1" bottom="1" header="0.4921259845" footer="0.4921259845"/>
  <pageSetup paperSize="9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AH97"/>
  <sheetViews>
    <sheetView tabSelected="1" workbookViewId="0">
      <selection activeCell="H14" sqref="H14"/>
    </sheetView>
  </sheetViews>
  <sheetFormatPr baseColWidth="10" defaultColWidth="11.42578125" defaultRowHeight="12.75" x14ac:dyDescent="0.2"/>
  <cols>
    <col min="1" max="1" width="11.42578125" style="1" customWidth="1"/>
    <col min="2" max="2" width="6.42578125" style="2" customWidth="1"/>
    <col min="3" max="4" width="28.7109375" style="1" customWidth="1"/>
    <col min="5" max="5" width="6.42578125" style="1" bestFit="1" customWidth="1"/>
    <col min="6" max="8" width="14" style="1" customWidth="1"/>
    <col min="9" max="9" width="13" style="1" bestFit="1" customWidth="1"/>
    <col min="10" max="10" width="32" style="1" customWidth="1"/>
    <col min="11" max="11" width="8.85546875" style="36" bestFit="1" customWidth="1"/>
    <col min="12" max="12" width="2.42578125" style="36" hidden="1" customWidth="1"/>
    <col min="13" max="13" width="5.140625" style="36" hidden="1" customWidth="1"/>
    <col min="14" max="14" width="4.42578125" style="36" hidden="1" customWidth="1"/>
    <col min="15" max="15" width="12.85546875" style="36" hidden="1" customWidth="1"/>
    <col min="16" max="16" width="13.140625" style="36" hidden="1" customWidth="1"/>
    <col min="17" max="17" width="6.85546875" style="36" hidden="1" customWidth="1"/>
    <col min="18" max="18" width="13.140625" style="36" hidden="1" customWidth="1"/>
    <col min="19" max="19" width="17.140625" style="36" hidden="1" customWidth="1"/>
    <col min="20" max="20" width="13.140625" style="36" hidden="1" customWidth="1"/>
    <col min="21" max="30" width="0" style="36" hidden="1" customWidth="1"/>
    <col min="31" max="34" width="11.42578125" style="36"/>
    <col min="35" max="16384" width="11.42578125" style="1"/>
  </cols>
  <sheetData>
    <row r="4" spans="2:20" ht="13.5" thickBot="1" x14ac:dyDescent="0.25"/>
    <row r="5" spans="2:20" ht="30.75" customHeight="1" x14ac:dyDescent="0.2">
      <c r="C5" s="45" t="str">
        <f>'Kata équipes'!C5:H5</f>
        <v>Championnats Genevois 2024</v>
      </c>
      <c r="D5" s="46"/>
      <c r="E5" s="46"/>
      <c r="F5" s="46"/>
      <c r="G5" s="46"/>
      <c r="H5" s="47"/>
      <c r="I5" s="20"/>
    </row>
    <row r="6" spans="2:20" ht="30.75" customHeight="1" thickBot="1" x14ac:dyDescent="0.25">
      <c r="C6" s="48" t="str">
        <f>'Kata équipes'!C6:H6</f>
        <v>Dimanche 26 mai 2024</v>
      </c>
      <c r="D6" s="49"/>
      <c r="E6" s="49"/>
      <c r="F6" s="49"/>
      <c r="G6" s="49"/>
      <c r="H6" s="50"/>
      <c r="I6" s="3"/>
    </row>
    <row r="7" spans="2:20" ht="22.5" customHeight="1" x14ac:dyDescent="0.2">
      <c r="C7" s="3"/>
      <c r="D7" s="3"/>
      <c r="E7" s="3"/>
      <c r="F7" s="3"/>
      <c r="G7" s="3"/>
      <c r="H7" s="3"/>
    </row>
    <row r="8" spans="2:20" ht="22.5" customHeight="1" x14ac:dyDescent="0.2">
      <c r="C8" s="51" t="s">
        <v>211</v>
      </c>
      <c r="D8" s="51"/>
      <c r="E8" s="51"/>
      <c r="F8" s="51"/>
      <c r="G8" s="51"/>
      <c r="H8" s="51"/>
      <c r="L8" s="36" t="s">
        <v>10</v>
      </c>
      <c r="M8" s="36">
        <v>2018</v>
      </c>
      <c r="N8" s="36" t="s">
        <v>227</v>
      </c>
      <c r="O8" s="36" t="s">
        <v>12</v>
      </c>
      <c r="P8" s="36" t="s">
        <v>225</v>
      </c>
      <c r="Q8" s="36" t="s">
        <v>18</v>
      </c>
      <c r="R8" s="36" t="s">
        <v>316</v>
      </c>
      <c r="S8" s="36" t="s">
        <v>298</v>
      </c>
      <c r="T8" s="36" t="s">
        <v>225</v>
      </c>
    </row>
    <row r="9" spans="2:20" ht="22.5" customHeight="1" x14ac:dyDescent="0.2">
      <c r="L9" s="36" t="s">
        <v>11</v>
      </c>
      <c r="M9" s="36">
        <f>M8-1</f>
        <v>2017</v>
      </c>
      <c r="N9" s="36" t="s">
        <v>227</v>
      </c>
      <c r="O9" s="36" t="s">
        <v>13</v>
      </c>
      <c r="P9" s="36" t="s">
        <v>225</v>
      </c>
      <c r="Q9" s="36" t="s">
        <v>19</v>
      </c>
      <c r="R9" s="36" t="s">
        <v>223</v>
      </c>
      <c r="S9" s="36" t="s">
        <v>308</v>
      </c>
      <c r="T9" s="36" t="s">
        <v>225</v>
      </c>
    </row>
    <row r="10" spans="2:20" x14ac:dyDescent="0.2">
      <c r="C10" s="4" t="s">
        <v>5</v>
      </c>
      <c r="D10" s="4" t="s">
        <v>6</v>
      </c>
      <c r="E10" s="4" t="s">
        <v>7</v>
      </c>
      <c r="F10" s="4" t="s">
        <v>8</v>
      </c>
      <c r="G10" s="4" t="s">
        <v>9</v>
      </c>
      <c r="H10" s="4" t="s">
        <v>209</v>
      </c>
      <c r="I10" s="4" t="s">
        <v>221</v>
      </c>
      <c r="J10" s="4" t="s">
        <v>0</v>
      </c>
      <c r="K10" s="37" t="s">
        <v>318</v>
      </c>
      <c r="M10" s="36">
        <f t="shared" ref="M10:M62" si="0">M9-1</f>
        <v>2016</v>
      </c>
      <c r="N10" s="36" t="s">
        <v>228</v>
      </c>
      <c r="O10" s="36" t="s">
        <v>1</v>
      </c>
      <c r="P10" s="36" t="s">
        <v>225</v>
      </c>
      <c r="Q10" s="36" t="s">
        <v>20</v>
      </c>
      <c r="R10" s="36" t="s">
        <v>224</v>
      </c>
      <c r="S10" s="36" t="s">
        <v>297</v>
      </c>
      <c r="T10" s="36" t="s">
        <v>225</v>
      </c>
    </row>
    <row r="11" spans="2:20" x14ac:dyDescent="0.2">
      <c r="B11" s="4">
        <v>1</v>
      </c>
      <c r="C11" s="25"/>
      <c r="D11" s="25"/>
      <c r="E11" s="25"/>
      <c r="F11" s="26"/>
      <c r="G11" s="25"/>
      <c r="H11" s="25"/>
      <c r="I11" s="14" t="str">
        <f t="shared" ref="I11:I16" si="1">IF(F11&lt;&gt;"",VLOOKUP(G11&amp;"-"&amp;K11,$S:$T,2,FALSE),"")</f>
        <v/>
      </c>
      <c r="J11" s="14" t="str">
        <f>IF(F11&lt;&gt;"",Club!$B$9,"")</f>
        <v/>
      </c>
      <c r="K11" s="38" t="str">
        <f t="shared" ref="K11:K42" si="2">IF(F11&lt;&gt;"",VLOOKUP(YEAR(F11),M:N,2,FALSE),"")</f>
        <v/>
      </c>
      <c r="M11" s="36">
        <f t="shared" si="0"/>
        <v>2015</v>
      </c>
      <c r="N11" s="36" t="s">
        <v>228</v>
      </c>
      <c r="O11" s="36" t="s">
        <v>14</v>
      </c>
      <c r="P11" s="36" t="s">
        <v>225</v>
      </c>
      <c r="Q11" s="36" t="s">
        <v>21</v>
      </c>
      <c r="R11" s="36" t="s">
        <v>225</v>
      </c>
      <c r="S11" s="36" t="s">
        <v>307</v>
      </c>
      <c r="T11" s="36" t="s">
        <v>225</v>
      </c>
    </row>
    <row r="12" spans="2:20" x14ac:dyDescent="0.2">
      <c r="B12" s="4">
        <v>2</v>
      </c>
      <c r="C12" s="25"/>
      <c r="D12" s="25"/>
      <c r="E12" s="25"/>
      <c r="F12" s="26"/>
      <c r="G12" s="25"/>
      <c r="H12" s="25"/>
      <c r="I12" s="35"/>
      <c r="J12" s="14" t="str">
        <f>IF(F12&lt;&gt;"",Club!$B$9,"")</f>
        <v/>
      </c>
      <c r="K12" s="38" t="str">
        <f t="shared" si="2"/>
        <v/>
      </c>
      <c r="M12" s="36">
        <f t="shared" si="0"/>
        <v>2014</v>
      </c>
      <c r="N12" s="36" t="s">
        <v>229</v>
      </c>
      <c r="O12" s="36" t="s">
        <v>2</v>
      </c>
      <c r="P12" s="36" t="s">
        <v>225</v>
      </c>
      <c r="Q12" s="36" t="s">
        <v>22</v>
      </c>
      <c r="S12" s="36" t="s">
        <v>247</v>
      </c>
      <c r="T12" s="36" t="s">
        <v>225</v>
      </c>
    </row>
    <row r="13" spans="2:20" x14ac:dyDescent="0.2">
      <c r="B13" s="4">
        <v>3</v>
      </c>
      <c r="C13" s="25" t="s">
        <v>325</v>
      </c>
      <c r="D13" s="25" t="s">
        <v>326</v>
      </c>
      <c r="E13" s="25" t="s">
        <v>11</v>
      </c>
      <c r="F13" s="26">
        <v>39295</v>
      </c>
      <c r="G13" s="25" t="s">
        <v>14</v>
      </c>
      <c r="H13" s="25" t="s">
        <v>57</v>
      </c>
      <c r="I13" s="14" t="str">
        <f t="shared" si="1"/>
        <v>Kumite WKF</v>
      </c>
      <c r="J13" s="14" t="str">
        <f>IF(F13&lt;&gt;"",Club!$B$9,"")</f>
        <v>karaté club Meyrin</v>
      </c>
      <c r="K13" s="38" t="str">
        <f t="shared" si="2"/>
        <v>U18</v>
      </c>
      <c r="M13" s="36">
        <f t="shared" si="0"/>
        <v>2013</v>
      </c>
      <c r="N13" s="36" t="s">
        <v>229</v>
      </c>
      <c r="O13" s="36" t="s">
        <v>15</v>
      </c>
      <c r="P13" s="36" t="s">
        <v>225</v>
      </c>
      <c r="Q13" s="36" t="s">
        <v>23</v>
      </c>
      <c r="S13" s="36" t="s">
        <v>257</v>
      </c>
      <c r="T13" s="36" t="s">
        <v>225</v>
      </c>
    </row>
    <row r="14" spans="2:20" x14ac:dyDescent="0.2">
      <c r="B14" s="4">
        <v>4</v>
      </c>
      <c r="C14" s="5" t="s">
        <v>331</v>
      </c>
      <c r="D14" s="5" t="s">
        <v>332</v>
      </c>
      <c r="E14" s="5"/>
      <c r="F14" s="16">
        <v>40347</v>
      </c>
      <c r="G14" s="5" t="s">
        <v>14</v>
      </c>
      <c r="H14" s="5" t="s">
        <v>65</v>
      </c>
      <c r="I14" s="14" t="str">
        <f t="shared" si="1"/>
        <v>Kumite WKF</v>
      </c>
      <c r="J14" s="14" t="str">
        <f>IF(F14&lt;&gt;"",Club!$B$9,"")</f>
        <v>karaté club Meyrin</v>
      </c>
      <c r="K14" s="38" t="str">
        <f t="shared" si="2"/>
        <v>U16</v>
      </c>
      <c r="M14" s="36">
        <f t="shared" si="0"/>
        <v>2012</v>
      </c>
      <c r="N14" s="36" t="s">
        <v>230</v>
      </c>
      <c r="O14" s="36" t="s">
        <v>3</v>
      </c>
      <c r="P14" s="36" t="s">
        <v>225</v>
      </c>
      <c r="Q14" s="36" t="s">
        <v>24</v>
      </c>
      <c r="S14" s="36" t="s">
        <v>267</v>
      </c>
      <c r="T14" s="36" t="s">
        <v>225</v>
      </c>
    </row>
    <row r="15" spans="2:20" x14ac:dyDescent="0.2">
      <c r="B15" s="4">
        <v>5</v>
      </c>
      <c r="C15" s="5" t="s">
        <v>341</v>
      </c>
      <c r="D15" s="5" t="s">
        <v>334</v>
      </c>
      <c r="E15" s="5" t="s">
        <v>10</v>
      </c>
      <c r="F15" s="16">
        <v>40064</v>
      </c>
      <c r="G15" s="5" t="s">
        <v>14</v>
      </c>
      <c r="H15" s="5" t="s">
        <v>64</v>
      </c>
      <c r="I15" s="14" t="str">
        <f t="shared" si="1"/>
        <v>Kumite WKF</v>
      </c>
      <c r="J15" s="14" t="str">
        <f>IF(F15&lt;&gt;"",Club!$B$9,"")</f>
        <v>karaté club Meyrin</v>
      </c>
      <c r="K15" s="38" t="str">
        <f t="shared" si="2"/>
        <v>U16</v>
      </c>
      <c r="M15" s="36">
        <f t="shared" si="0"/>
        <v>2011</v>
      </c>
      <c r="N15" s="36" t="s">
        <v>230</v>
      </c>
      <c r="O15" s="36" t="s">
        <v>16</v>
      </c>
      <c r="P15" s="36" t="s">
        <v>224</v>
      </c>
      <c r="Q15" s="36" t="s">
        <v>25</v>
      </c>
      <c r="S15" s="36" t="s">
        <v>277</v>
      </c>
      <c r="T15" s="36" t="s">
        <v>225</v>
      </c>
    </row>
    <row r="16" spans="2:20" x14ac:dyDescent="0.2">
      <c r="B16" s="4">
        <v>6</v>
      </c>
      <c r="C16" s="5" t="s">
        <v>337</v>
      </c>
      <c r="D16" s="5" t="s">
        <v>338</v>
      </c>
      <c r="E16" s="5" t="s">
        <v>10</v>
      </c>
      <c r="F16" s="16">
        <v>39567</v>
      </c>
      <c r="G16" s="5" t="s">
        <v>13</v>
      </c>
      <c r="H16" s="5" t="s">
        <v>57</v>
      </c>
      <c r="I16" s="14" t="str">
        <f t="shared" si="1"/>
        <v>Kumite WKF</v>
      </c>
      <c r="J16" s="14" t="str">
        <f>IF(F16&lt;&gt;"",Club!$B$9,"")</f>
        <v>karaté club Meyrin</v>
      </c>
      <c r="K16" s="38" t="str">
        <f t="shared" si="2"/>
        <v>U18</v>
      </c>
      <c r="M16" s="36">
        <f t="shared" si="0"/>
        <v>2010</v>
      </c>
      <c r="N16" s="36" t="s">
        <v>231</v>
      </c>
      <c r="O16" s="36" t="s">
        <v>226</v>
      </c>
      <c r="P16" s="36" t="s">
        <v>224</v>
      </c>
      <c r="Q16" s="36" t="s">
        <v>26</v>
      </c>
      <c r="S16" s="36" t="s">
        <v>287</v>
      </c>
      <c r="T16" s="36" t="s">
        <v>225</v>
      </c>
    </row>
    <row r="17" spans="2:20" x14ac:dyDescent="0.2">
      <c r="B17" s="4">
        <v>7</v>
      </c>
      <c r="C17" s="5" t="s">
        <v>339</v>
      </c>
      <c r="D17" s="5" t="s">
        <v>340</v>
      </c>
      <c r="E17" s="5" t="s">
        <v>11</v>
      </c>
      <c r="F17" s="16">
        <v>40156</v>
      </c>
      <c r="G17" s="5" t="s">
        <v>14</v>
      </c>
      <c r="H17" s="5" t="s">
        <v>75</v>
      </c>
      <c r="I17" s="14" t="str">
        <f t="shared" ref="I17" si="3">IF(F17&lt;&gt;"",VLOOKUP(G17&amp;"-"&amp;K17,$S:$T,2,FALSE),"")</f>
        <v>Kumite WKF</v>
      </c>
      <c r="J17" s="14" t="str">
        <f>IF(F17&lt;&gt;"",Club!$B$9,"")</f>
        <v>karaté club Meyrin</v>
      </c>
      <c r="K17" s="38" t="str">
        <f t="shared" si="2"/>
        <v>U16</v>
      </c>
      <c r="M17" s="36">
        <f t="shared" si="0"/>
        <v>2009</v>
      </c>
      <c r="N17" s="36" t="s">
        <v>231</v>
      </c>
      <c r="O17" s="36" t="s">
        <v>217</v>
      </c>
      <c r="P17" s="36" t="s">
        <v>224</v>
      </c>
      <c r="Q17" s="36" t="s">
        <v>27</v>
      </c>
      <c r="S17" s="36" t="s">
        <v>237</v>
      </c>
      <c r="T17" s="36" t="s">
        <v>225</v>
      </c>
    </row>
    <row r="18" spans="2:20" x14ac:dyDescent="0.2">
      <c r="B18" s="4">
        <v>8</v>
      </c>
      <c r="C18" s="5"/>
      <c r="D18" s="5"/>
      <c r="E18" s="5"/>
      <c r="F18" s="16"/>
      <c r="G18" s="5"/>
      <c r="H18" s="5"/>
      <c r="I18" s="14"/>
      <c r="J18" s="14" t="str">
        <f>IF(F18&lt;&gt;"",Club!$B$9,"")</f>
        <v/>
      </c>
      <c r="K18" s="38" t="str">
        <f t="shared" si="2"/>
        <v/>
      </c>
      <c r="M18" s="36">
        <f t="shared" si="0"/>
        <v>2008</v>
      </c>
      <c r="N18" s="36" t="s">
        <v>232</v>
      </c>
      <c r="Q18" s="36" t="s">
        <v>28</v>
      </c>
      <c r="S18" s="36" t="s">
        <v>248</v>
      </c>
      <c r="T18" s="36" t="s">
        <v>225</v>
      </c>
    </row>
    <row r="19" spans="2:20" x14ac:dyDescent="0.2">
      <c r="B19" s="4">
        <v>9</v>
      </c>
      <c r="C19" s="5" t="s">
        <v>345</v>
      </c>
      <c r="D19" s="5" t="s">
        <v>346</v>
      </c>
      <c r="E19" s="5" t="s">
        <v>11</v>
      </c>
      <c r="F19" s="16">
        <v>39899</v>
      </c>
      <c r="G19" s="5" t="s">
        <v>217</v>
      </c>
      <c r="H19" s="5" t="s">
        <v>59</v>
      </c>
      <c r="I19" s="14" t="s">
        <v>224</v>
      </c>
      <c r="J19" s="14" t="str">
        <f>IF(F19&lt;&gt;"",Club!$B$9,"")</f>
        <v>karaté club Meyrin</v>
      </c>
      <c r="K19" s="38" t="str">
        <f t="shared" si="2"/>
        <v>U16</v>
      </c>
      <c r="M19" s="36">
        <f t="shared" si="0"/>
        <v>2007</v>
      </c>
      <c r="N19" s="36" t="s">
        <v>232</v>
      </c>
      <c r="Q19" s="36" t="s">
        <v>29</v>
      </c>
      <c r="S19" s="36" t="s">
        <v>258</v>
      </c>
      <c r="T19" s="36" t="s">
        <v>225</v>
      </c>
    </row>
    <row r="20" spans="2:20" x14ac:dyDescent="0.2">
      <c r="B20" s="4">
        <v>10</v>
      </c>
      <c r="C20" s="5" t="s">
        <v>347</v>
      </c>
      <c r="D20" s="5" t="s">
        <v>348</v>
      </c>
      <c r="E20" s="5" t="s">
        <v>11</v>
      </c>
      <c r="F20" s="16">
        <v>40849</v>
      </c>
      <c r="G20" s="5" t="s">
        <v>15</v>
      </c>
      <c r="H20" s="5" t="s">
        <v>48</v>
      </c>
      <c r="I20" s="14" t="str">
        <f t="shared" ref="I20:I51" si="4">IF(F20&lt;&gt;"",VLOOKUP(G20&amp;"-"&amp;K20,$S:$T,2,FALSE),"")</f>
        <v>Kumite WKF</v>
      </c>
      <c r="J20" s="14" t="str">
        <f>IF(F20&lt;&gt;"",Club!$B$9,"")</f>
        <v>karaté club Meyrin</v>
      </c>
      <c r="K20" s="38" t="str">
        <f t="shared" si="2"/>
        <v>U14</v>
      </c>
      <c r="M20" s="36">
        <f t="shared" si="0"/>
        <v>2006</v>
      </c>
      <c r="N20" s="36" t="s">
        <v>233</v>
      </c>
      <c r="Q20" s="36" t="s">
        <v>30</v>
      </c>
      <c r="S20" s="36" t="s">
        <v>268</v>
      </c>
      <c r="T20" s="36" t="s">
        <v>225</v>
      </c>
    </row>
    <row r="21" spans="2:20" x14ac:dyDescent="0.2">
      <c r="B21" s="4">
        <v>11</v>
      </c>
      <c r="C21" s="5" t="s">
        <v>349</v>
      </c>
      <c r="D21" s="5" t="s">
        <v>350</v>
      </c>
      <c r="E21" s="5" t="s">
        <v>11</v>
      </c>
      <c r="F21" s="16">
        <v>40673</v>
      </c>
      <c r="G21" s="5" t="s">
        <v>14</v>
      </c>
      <c r="H21" s="5" t="s">
        <v>65</v>
      </c>
      <c r="I21" s="14" t="str">
        <f t="shared" si="4"/>
        <v>Kumite WKF</v>
      </c>
      <c r="J21" s="14" t="str">
        <f>IF(F21&lt;&gt;"",Club!$B$9,"")</f>
        <v>karaté club Meyrin</v>
      </c>
      <c r="K21" s="38" t="str">
        <f t="shared" si="2"/>
        <v>U14</v>
      </c>
      <c r="M21" s="36">
        <f t="shared" si="0"/>
        <v>2005</v>
      </c>
      <c r="N21" s="36" t="s">
        <v>233</v>
      </c>
      <c r="Q21" s="36" t="s">
        <v>31</v>
      </c>
      <c r="S21" s="36" t="s">
        <v>278</v>
      </c>
      <c r="T21" s="36" t="s">
        <v>225</v>
      </c>
    </row>
    <row r="22" spans="2:20" x14ac:dyDescent="0.2">
      <c r="B22" s="4">
        <v>12</v>
      </c>
      <c r="C22" s="5" t="s">
        <v>351</v>
      </c>
      <c r="D22" s="5" t="s">
        <v>352</v>
      </c>
      <c r="E22" s="5" t="s">
        <v>11</v>
      </c>
      <c r="F22" s="16">
        <v>41220</v>
      </c>
      <c r="G22" s="5" t="s">
        <v>14</v>
      </c>
      <c r="H22" s="5" t="s">
        <v>47</v>
      </c>
      <c r="I22" s="14" t="str">
        <f t="shared" si="4"/>
        <v>Kumite WKF</v>
      </c>
      <c r="J22" s="14" t="str">
        <f>IF(F22&lt;&gt;"",Club!$B$9,"")</f>
        <v>karaté club Meyrin</v>
      </c>
      <c r="K22" s="38" t="str">
        <f t="shared" si="2"/>
        <v>U14</v>
      </c>
      <c r="M22" s="36">
        <f t="shared" si="0"/>
        <v>2004</v>
      </c>
      <c r="N22" s="36" t="s">
        <v>233</v>
      </c>
      <c r="Q22" s="36" t="s">
        <v>32</v>
      </c>
      <c r="S22" s="36" t="s">
        <v>288</v>
      </c>
      <c r="T22" s="36" t="s">
        <v>225</v>
      </c>
    </row>
    <row r="23" spans="2:20" x14ac:dyDescent="0.2">
      <c r="B23" s="4">
        <v>13</v>
      </c>
      <c r="C23" s="5" t="s">
        <v>322</v>
      </c>
      <c r="D23" s="5" t="s">
        <v>323</v>
      </c>
      <c r="E23" s="5" t="s">
        <v>10</v>
      </c>
      <c r="F23" s="16">
        <v>41054</v>
      </c>
      <c r="G23" s="5" t="s">
        <v>15</v>
      </c>
      <c r="H23" s="5" t="s">
        <v>38</v>
      </c>
      <c r="I23" s="14" t="str">
        <f t="shared" si="4"/>
        <v>Kumite WKF</v>
      </c>
      <c r="J23" s="14" t="str">
        <f>IF(F23&lt;&gt;"",Club!$B$9,"")</f>
        <v>karaté club Meyrin</v>
      </c>
      <c r="K23" s="38" t="str">
        <f t="shared" si="2"/>
        <v>U14</v>
      </c>
      <c r="M23" s="36">
        <f t="shared" si="0"/>
        <v>2003</v>
      </c>
      <c r="N23" s="36" t="s">
        <v>233</v>
      </c>
      <c r="Q23" s="36" t="s">
        <v>33</v>
      </c>
      <c r="S23" s="36" t="s">
        <v>238</v>
      </c>
      <c r="T23" s="36" t="s">
        <v>225</v>
      </c>
    </row>
    <row r="24" spans="2:20" x14ac:dyDescent="0.2">
      <c r="B24" s="4">
        <v>14</v>
      </c>
      <c r="C24" s="5" t="s">
        <v>342</v>
      </c>
      <c r="D24" s="5" t="s">
        <v>343</v>
      </c>
      <c r="E24" s="5" t="s">
        <v>11</v>
      </c>
      <c r="F24" s="16">
        <v>41443</v>
      </c>
      <c r="G24" s="5" t="s">
        <v>217</v>
      </c>
      <c r="H24" s="5" t="s">
        <v>48</v>
      </c>
      <c r="I24" s="14" t="s">
        <v>223</v>
      </c>
      <c r="J24" s="14" t="str">
        <f>IF(F24&lt;&gt;"",Club!$B$9,"")</f>
        <v>karaté club Meyrin</v>
      </c>
      <c r="K24" s="38" t="str">
        <f t="shared" si="2"/>
        <v>U12</v>
      </c>
      <c r="M24" s="36">
        <f t="shared" si="0"/>
        <v>2002</v>
      </c>
      <c r="N24" s="36" t="s">
        <v>233</v>
      </c>
      <c r="Q24" s="36" t="s">
        <v>34</v>
      </c>
      <c r="S24" s="36" t="s">
        <v>304</v>
      </c>
      <c r="T24" s="36" t="s">
        <v>224</v>
      </c>
    </row>
    <row r="25" spans="2:20" x14ac:dyDescent="0.2">
      <c r="B25" s="4">
        <v>15</v>
      </c>
      <c r="C25" s="5" t="s">
        <v>353</v>
      </c>
      <c r="D25" s="5" t="s">
        <v>354</v>
      </c>
      <c r="E25" s="5" t="s">
        <v>11</v>
      </c>
      <c r="F25" s="16">
        <v>41400</v>
      </c>
      <c r="G25" s="5" t="s">
        <v>16</v>
      </c>
      <c r="H25" s="5" t="s">
        <v>52</v>
      </c>
      <c r="I25" s="14" t="str">
        <f t="shared" si="4"/>
        <v>Kumite 4 x 15</v>
      </c>
      <c r="J25" s="14" t="str">
        <f>IF(F25&lt;&gt;"",Club!$B$9,"")</f>
        <v>karaté club Meyrin</v>
      </c>
      <c r="K25" s="38" t="str">
        <f t="shared" si="2"/>
        <v>U12</v>
      </c>
      <c r="M25" s="36">
        <f t="shared" si="0"/>
        <v>2001</v>
      </c>
      <c r="N25" s="36" t="s">
        <v>233</v>
      </c>
      <c r="Q25" s="36" t="s">
        <v>35</v>
      </c>
      <c r="S25" s="36" t="s">
        <v>314</v>
      </c>
      <c r="T25" s="36" t="s">
        <v>224</v>
      </c>
    </row>
    <row r="26" spans="2:20" x14ac:dyDescent="0.2">
      <c r="B26" s="4">
        <v>16</v>
      </c>
      <c r="C26" s="5" t="s">
        <v>355</v>
      </c>
      <c r="D26" s="5" t="s">
        <v>356</v>
      </c>
      <c r="E26" s="5" t="s">
        <v>10</v>
      </c>
      <c r="F26" s="16">
        <v>41583</v>
      </c>
      <c r="G26" s="5" t="s">
        <v>16</v>
      </c>
      <c r="H26" s="5" t="s">
        <v>44</v>
      </c>
      <c r="I26" s="14" t="str">
        <f t="shared" si="4"/>
        <v>Kumite 4 x 15</v>
      </c>
      <c r="J26" s="14" t="str">
        <f>IF(F26&lt;&gt;"",Club!$B$9,"")</f>
        <v>karaté club Meyrin</v>
      </c>
      <c r="K26" s="38" t="str">
        <f t="shared" si="2"/>
        <v>U12</v>
      </c>
      <c r="M26" s="36">
        <f t="shared" si="0"/>
        <v>2000</v>
      </c>
      <c r="N26" s="36" t="s">
        <v>233</v>
      </c>
      <c r="Q26" s="36" t="s">
        <v>36</v>
      </c>
      <c r="S26" s="36" t="s">
        <v>303</v>
      </c>
      <c r="T26" s="36" t="s">
        <v>224</v>
      </c>
    </row>
    <row r="27" spans="2:20" x14ac:dyDescent="0.2">
      <c r="B27" s="4">
        <v>17</v>
      </c>
      <c r="C27" s="5" t="s">
        <v>357</v>
      </c>
      <c r="D27" s="5" t="s">
        <v>358</v>
      </c>
      <c r="E27" s="5" t="s">
        <v>11</v>
      </c>
      <c r="F27" s="16">
        <v>41350</v>
      </c>
      <c r="G27" s="5" t="s">
        <v>16</v>
      </c>
      <c r="H27" s="5" t="s">
        <v>54</v>
      </c>
      <c r="I27" s="14" t="str">
        <f t="shared" si="4"/>
        <v>Kumite 4 x 15</v>
      </c>
      <c r="J27" s="14" t="str">
        <f>IF(F27&lt;&gt;"",Club!$B$9,"")</f>
        <v>karaté club Meyrin</v>
      </c>
      <c r="K27" s="38" t="str">
        <f t="shared" si="2"/>
        <v>U12</v>
      </c>
      <c r="M27" s="36">
        <f t="shared" si="0"/>
        <v>1999</v>
      </c>
      <c r="N27" s="36" t="s">
        <v>233</v>
      </c>
      <c r="Q27" s="36" t="s">
        <v>37</v>
      </c>
      <c r="S27" s="36" t="s">
        <v>313</v>
      </c>
      <c r="T27" s="36" t="s">
        <v>224</v>
      </c>
    </row>
    <row r="28" spans="2:20" x14ac:dyDescent="0.2">
      <c r="B28" s="4">
        <v>18</v>
      </c>
      <c r="C28" s="5" t="s">
        <v>359</v>
      </c>
      <c r="D28" s="5" t="s">
        <v>360</v>
      </c>
      <c r="E28" s="5" t="s">
        <v>10</v>
      </c>
      <c r="F28" s="16">
        <v>41349</v>
      </c>
      <c r="G28" s="5" t="s">
        <v>16</v>
      </c>
      <c r="H28" s="5" t="s">
        <v>48</v>
      </c>
      <c r="I28" s="14" t="str">
        <f t="shared" si="4"/>
        <v>Kumite 4 x 15</v>
      </c>
      <c r="J28" s="14" t="str">
        <f>IF(F28&lt;&gt;"",Club!$B$9,"")</f>
        <v>karaté club Meyrin</v>
      </c>
      <c r="K28" s="38" t="str">
        <f t="shared" si="2"/>
        <v>U12</v>
      </c>
      <c r="M28" s="36">
        <f t="shared" si="0"/>
        <v>1998</v>
      </c>
      <c r="N28" s="36" t="s">
        <v>233</v>
      </c>
      <c r="Q28" s="36" t="s">
        <v>38</v>
      </c>
      <c r="S28" s="36" t="s">
        <v>253</v>
      </c>
      <c r="T28" s="36" t="s">
        <v>315</v>
      </c>
    </row>
    <row r="29" spans="2:20" x14ac:dyDescent="0.2">
      <c r="B29" s="4">
        <v>19</v>
      </c>
      <c r="C29" s="5" t="s">
        <v>361</v>
      </c>
      <c r="D29" s="5" t="s">
        <v>362</v>
      </c>
      <c r="E29" s="5" t="s">
        <v>10</v>
      </c>
      <c r="F29" s="16">
        <v>41729</v>
      </c>
      <c r="G29" s="5" t="s">
        <v>217</v>
      </c>
      <c r="H29" s="5" t="s">
        <v>44</v>
      </c>
      <c r="I29" s="14" t="s">
        <v>223</v>
      </c>
      <c r="J29" s="14" t="str">
        <f>IF(F29&lt;&gt;"",Club!$B$9,"")</f>
        <v>karaté club Meyrin</v>
      </c>
      <c r="K29" s="38" t="str">
        <f t="shared" si="2"/>
        <v>U12</v>
      </c>
      <c r="M29" s="36">
        <f t="shared" si="0"/>
        <v>1997</v>
      </c>
      <c r="N29" s="36" t="s">
        <v>233</v>
      </c>
      <c r="Q29" s="36" t="s">
        <v>39</v>
      </c>
      <c r="S29" s="36" t="s">
        <v>263</v>
      </c>
      <c r="T29" s="36" t="s">
        <v>315</v>
      </c>
    </row>
    <row r="30" spans="2:20" x14ac:dyDescent="0.2">
      <c r="B30" s="4">
        <v>20</v>
      </c>
      <c r="C30" s="5" t="s">
        <v>349</v>
      </c>
      <c r="D30" s="5" t="s">
        <v>363</v>
      </c>
      <c r="E30" s="5" t="s">
        <v>10</v>
      </c>
      <c r="F30" s="16">
        <v>41770</v>
      </c>
      <c r="G30" s="5" t="s">
        <v>16</v>
      </c>
      <c r="H30" s="5" t="s">
        <v>44</v>
      </c>
      <c r="I30" s="14" t="str">
        <f t="shared" si="4"/>
        <v>Kumite 4 x 15</v>
      </c>
      <c r="J30" s="14" t="str">
        <f>IF(F30&lt;&gt;"",Club!$B$9,"")</f>
        <v>karaté club Meyrin</v>
      </c>
      <c r="K30" s="38" t="str">
        <f t="shared" si="2"/>
        <v>U12</v>
      </c>
      <c r="M30" s="36">
        <f t="shared" si="0"/>
        <v>1996</v>
      </c>
      <c r="N30" s="36" t="s">
        <v>233</v>
      </c>
      <c r="Q30" s="36" t="s">
        <v>40</v>
      </c>
      <c r="S30" s="36" t="s">
        <v>273</v>
      </c>
      <c r="T30" s="36" t="s">
        <v>315</v>
      </c>
    </row>
    <row r="31" spans="2:20" x14ac:dyDescent="0.2">
      <c r="B31" s="4">
        <v>21</v>
      </c>
      <c r="C31" s="5" t="s">
        <v>322</v>
      </c>
      <c r="D31" s="5" t="s">
        <v>324</v>
      </c>
      <c r="E31" s="5" t="s">
        <v>11</v>
      </c>
      <c r="F31" s="16">
        <v>41797</v>
      </c>
      <c r="G31" s="5" t="s">
        <v>15</v>
      </c>
      <c r="H31" s="5" t="s">
        <v>39</v>
      </c>
      <c r="I31" s="14" t="str">
        <f t="shared" si="4"/>
        <v>Kumite WKF</v>
      </c>
      <c r="J31" s="14" t="str">
        <f>IF(F31&lt;&gt;"",Club!$B$9,"")</f>
        <v>karaté club Meyrin</v>
      </c>
      <c r="K31" s="38" t="str">
        <f t="shared" si="2"/>
        <v>U12</v>
      </c>
      <c r="M31" s="36">
        <f t="shared" si="0"/>
        <v>1995</v>
      </c>
      <c r="N31" s="36" t="s">
        <v>233</v>
      </c>
      <c r="Q31" s="36" t="s">
        <v>41</v>
      </c>
      <c r="S31" s="36" t="s">
        <v>283</v>
      </c>
      <c r="T31" s="36" t="s">
        <v>224</v>
      </c>
    </row>
    <row r="32" spans="2:20" x14ac:dyDescent="0.2">
      <c r="B32" s="4">
        <v>22</v>
      </c>
      <c r="C32" s="5" t="s">
        <v>364</v>
      </c>
      <c r="D32" s="5" t="s">
        <v>365</v>
      </c>
      <c r="E32" s="5" t="s">
        <v>10</v>
      </c>
      <c r="F32" s="16">
        <v>42142</v>
      </c>
      <c r="G32" s="5" t="s">
        <v>217</v>
      </c>
      <c r="H32" s="5" t="s">
        <v>34</v>
      </c>
      <c r="I32" s="14" t="s">
        <v>223</v>
      </c>
      <c r="J32" s="14" t="str">
        <f>IF(F32&lt;&gt;"",Club!$B$9,"")</f>
        <v>karaté club Meyrin</v>
      </c>
      <c r="K32" s="38" t="str">
        <f t="shared" si="2"/>
        <v>U10</v>
      </c>
      <c r="M32" s="36">
        <f t="shared" si="0"/>
        <v>1994</v>
      </c>
      <c r="N32" s="36" t="s">
        <v>233</v>
      </c>
      <c r="Q32" s="36" t="s">
        <v>42</v>
      </c>
      <c r="S32" s="36" t="s">
        <v>293</v>
      </c>
      <c r="T32" s="36" t="s">
        <v>224</v>
      </c>
    </row>
    <row r="33" spans="2:20" x14ac:dyDescent="0.2">
      <c r="B33" s="4">
        <v>23</v>
      </c>
      <c r="C33" s="5" t="s">
        <v>366</v>
      </c>
      <c r="D33" s="5" t="s">
        <v>367</v>
      </c>
      <c r="E33" s="5" t="s">
        <v>10</v>
      </c>
      <c r="F33" s="16">
        <v>42115</v>
      </c>
      <c r="G33" s="5" t="s">
        <v>217</v>
      </c>
      <c r="H33" s="5" t="s">
        <v>30</v>
      </c>
      <c r="I33" s="14" t="s">
        <v>223</v>
      </c>
      <c r="J33" s="14" t="str">
        <f>IF(F33&lt;&gt;"",Club!$B$9,"")</f>
        <v>karaté club Meyrin</v>
      </c>
      <c r="K33" s="38" t="str">
        <f t="shared" si="2"/>
        <v>U10</v>
      </c>
      <c r="M33" s="36">
        <f t="shared" si="0"/>
        <v>1993</v>
      </c>
      <c r="N33" s="36" t="s">
        <v>233</v>
      </c>
      <c r="Q33" s="36" t="s">
        <v>43</v>
      </c>
      <c r="S33" s="36" t="s">
        <v>243</v>
      </c>
      <c r="T33" s="36" t="s">
        <v>315</v>
      </c>
    </row>
    <row r="34" spans="2:20" x14ac:dyDescent="0.2">
      <c r="B34" s="4">
        <v>24</v>
      </c>
      <c r="C34" s="5" t="s">
        <v>368</v>
      </c>
      <c r="D34" s="5" t="s">
        <v>369</v>
      </c>
      <c r="E34" s="5" t="s">
        <v>11</v>
      </c>
      <c r="F34" s="16">
        <v>42613</v>
      </c>
      <c r="G34" s="5" t="s">
        <v>217</v>
      </c>
      <c r="H34" s="5" t="s">
        <v>29</v>
      </c>
      <c r="I34" s="14" t="s">
        <v>223</v>
      </c>
      <c r="J34" s="14" t="str">
        <f>IF(F34&lt;&gt;"",Club!$B$9,"")</f>
        <v>karaté club Meyrin</v>
      </c>
      <c r="K34" s="38" t="str">
        <f t="shared" si="2"/>
        <v>U10</v>
      </c>
      <c r="M34" s="36">
        <f t="shared" si="0"/>
        <v>1992</v>
      </c>
      <c r="N34" s="36" t="s">
        <v>233</v>
      </c>
      <c r="Q34" s="36" t="s">
        <v>44</v>
      </c>
      <c r="S34" s="36" t="s">
        <v>254</v>
      </c>
      <c r="T34" s="36" t="s">
        <v>315</v>
      </c>
    </row>
    <row r="35" spans="2:20" x14ac:dyDescent="0.2">
      <c r="B35" s="4">
        <v>25</v>
      </c>
      <c r="C35" s="5" t="s">
        <v>342</v>
      </c>
      <c r="D35" s="5" t="s">
        <v>370</v>
      </c>
      <c r="E35" s="5" t="s">
        <v>10</v>
      </c>
      <c r="F35" s="16">
        <v>42635</v>
      </c>
      <c r="G35" s="5" t="s">
        <v>217</v>
      </c>
      <c r="H35" s="5" t="s">
        <v>33</v>
      </c>
      <c r="I35" s="14" t="s">
        <v>223</v>
      </c>
      <c r="J35" s="14" t="str">
        <f>IF(F35&lt;&gt;"",Club!$B$9,"")</f>
        <v>karaté club Meyrin</v>
      </c>
      <c r="K35" s="38" t="str">
        <f t="shared" si="2"/>
        <v>U10</v>
      </c>
      <c r="M35" s="36">
        <f t="shared" si="0"/>
        <v>1991</v>
      </c>
      <c r="N35" s="36" t="s">
        <v>233</v>
      </c>
      <c r="Q35" s="36" t="s">
        <v>45</v>
      </c>
      <c r="S35" s="36" t="s">
        <v>264</v>
      </c>
      <c r="T35" s="36" t="s">
        <v>315</v>
      </c>
    </row>
    <row r="36" spans="2:20" x14ac:dyDescent="0.2">
      <c r="B36" s="4">
        <v>26</v>
      </c>
      <c r="C36" s="5" t="s">
        <v>371</v>
      </c>
      <c r="D36" s="5" t="s">
        <v>372</v>
      </c>
      <c r="E36" s="5" t="s">
        <v>10</v>
      </c>
      <c r="F36" s="16">
        <v>42474</v>
      </c>
      <c r="G36" s="5"/>
      <c r="H36" s="5" t="s">
        <v>34</v>
      </c>
      <c r="I36" s="14" t="e">
        <f t="shared" si="4"/>
        <v>#N/A</v>
      </c>
      <c r="J36" s="14" t="str">
        <f>IF(F36&lt;&gt;"",Club!$B$9,"")</f>
        <v>karaté club Meyrin</v>
      </c>
      <c r="K36" s="38" t="str">
        <f t="shared" si="2"/>
        <v>U10</v>
      </c>
      <c r="M36" s="36">
        <f t="shared" si="0"/>
        <v>1990</v>
      </c>
      <c r="N36" s="36" t="s">
        <v>233</v>
      </c>
      <c r="Q36" s="36" t="s">
        <v>46</v>
      </c>
      <c r="S36" s="36" t="s">
        <v>274</v>
      </c>
      <c r="T36" s="36" t="s">
        <v>315</v>
      </c>
    </row>
    <row r="37" spans="2:20" x14ac:dyDescent="0.2">
      <c r="B37" s="4">
        <v>27</v>
      </c>
      <c r="C37" s="5" t="s">
        <v>373</v>
      </c>
      <c r="D37" s="5" t="s">
        <v>374</v>
      </c>
      <c r="E37" s="5" t="s">
        <v>10</v>
      </c>
      <c r="F37" s="16">
        <v>42474</v>
      </c>
      <c r="G37" s="5"/>
      <c r="H37" s="5" t="s">
        <v>34</v>
      </c>
      <c r="I37" s="14" t="e">
        <f t="shared" si="4"/>
        <v>#N/A</v>
      </c>
      <c r="J37" s="14" t="str">
        <f>IF(F37&lt;&gt;"",Club!$B$9,"")</f>
        <v>karaté club Meyrin</v>
      </c>
      <c r="K37" s="38" t="str">
        <f t="shared" si="2"/>
        <v>U10</v>
      </c>
      <c r="M37" s="36">
        <f t="shared" si="0"/>
        <v>1989</v>
      </c>
      <c r="N37" s="36" t="s">
        <v>234</v>
      </c>
      <c r="Q37" s="36" t="s">
        <v>47</v>
      </c>
      <c r="S37" s="36" t="s">
        <v>284</v>
      </c>
      <c r="T37" s="36" t="s">
        <v>224</v>
      </c>
    </row>
    <row r="38" spans="2:20" x14ac:dyDescent="0.2">
      <c r="B38" s="4">
        <v>28</v>
      </c>
      <c r="C38" s="5"/>
      <c r="D38" s="5"/>
      <c r="E38" s="5"/>
      <c r="F38" s="16"/>
      <c r="G38" s="5"/>
      <c r="H38" s="5"/>
      <c r="I38" s="14" t="str">
        <f t="shared" si="4"/>
        <v/>
      </c>
      <c r="J38" s="14" t="str">
        <f>IF(F38&lt;&gt;"",Club!$B$9,"")</f>
        <v/>
      </c>
      <c r="K38" s="38" t="str">
        <f t="shared" si="2"/>
        <v/>
      </c>
      <c r="M38" s="36">
        <f t="shared" si="0"/>
        <v>1988</v>
      </c>
      <c r="N38" s="36" t="s">
        <v>234</v>
      </c>
      <c r="Q38" s="36" t="s">
        <v>48</v>
      </c>
      <c r="S38" s="36" t="s">
        <v>294</v>
      </c>
      <c r="T38" s="36" t="s">
        <v>224</v>
      </c>
    </row>
    <row r="39" spans="2:20" x14ac:dyDescent="0.2">
      <c r="B39" s="4">
        <v>29</v>
      </c>
      <c r="C39" s="5"/>
      <c r="D39" s="5"/>
      <c r="E39" s="5"/>
      <c r="F39" s="16"/>
      <c r="G39" s="5"/>
      <c r="H39" s="5"/>
      <c r="I39" s="14" t="str">
        <f t="shared" si="4"/>
        <v/>
      </c>
      <c r="J39" s="14" t="str">
        <f>IF(F39&lt;&gt;"",Club!$B$9,"")</f>
        <v/>
      </c>
      <c r="K39" s="38" t="str">
        <f t="shared" si="2"/>
        <v/>
      </c>
      <c r="M39" s="36">
        <f t="shared" si="0"/>
        <v>1987</v>
      </c>
      <c r="N39" s="36" t="s">
        <v>234</v>
      </c>
      <c r="Q39" s="36" t="s">
        <v>49</v>
      </c>
      <c r="S39" s="36" t="s">
        <v>244</v>
      </c>
      <c r="T39" s="36" t="s">
        <v>315</v>
      </c>
    </row>
    <row r="40" spans="2:20" x14ac:dyDescent="0.2">
      <c r="B40" s="4">
        <v>30</v>
      </c>
      <c r="C40" s="5"/>
      <c r="D40" s="5"/>
      <c r="E40" s="5"/>
      <c r="F40" s="16"/>
      <c r="G40" s="5"/>
      <c r="H40" s="5"/>
      <c r="I40" s="14" t="str">
        <f t="shared" si="4"/>
        <v/>
      </c>
      <c r="J40" s="14" t="str">
        <f>IF(F40&lt;&gt;"",Club!$B$9,"")</f>
        <v/>
      </c>
      <c r="K40" s="38" t="str">
        <f t="shared" si="2"/>
        <v/>
      </c>
      <c r="M40" s="36">
        <f t="shared" si="0"/>
        <v>1986</v>
      </c>
      <c r="N40" s="36" t="s">
        <v>234</v>
      </c>
      <c r="Q40" s="36" t="s">
        <v>50</v>
      </c>
      <c r="S40" s="36" t="s">
        <v>296</v>
      </c>
      <c r="T40" s="36" t="s">
        <v>225</v>
      </c>
    </row>
    <row r="41" spans="2:20" x14ac:dyDescent="0.2">
      <c r="B41" s="4">
        <v>31</v>
      </c>
      <c r="C41" s="5"/>
      <c r="D41" s="5"/>
      <c r="E41" s="5"/>
      <c r="F41" s="16"/>
      <c r="G41" s="5"/>
      <c r="H41" s="5"/>
      <c r="I41" s="14" t="str">
        <f t="shared" si="4"/>
        <v/>
      </c>
      <c r="J41" s="14" t="str">
        <f>IF(F41&lt;&gt;"",Club!$B$9,"")</f>
        <v/>
      </c>
      <c r="K41" s="38" t="str">
        <f t="shared" si="2"/>
        <v/>
      </c>
      <c r="M41" s="36">
        <f t="shared" si="0"/>
        <v>1985</v>
      </c>
      <c r="N41" s="36" t="s">
        <v>234</v>
      </c>
      <c r="Q41" s="36" t="s">
        <v>51</v>
      </c>
      <c r="S41" s="36" t="s">
        <v>306</v>
      </c>
      <c r="T41" s="36" t="s">
        <v>225</v>
      </c>
    </row>
    <row r="42" spans="2:20" x14ac:dyDescent="0.2">
      <c r="B42" s="4">
        <v>32</v>
      </c>
      <c r="C42" s="5"/>
      <c r="D42" s="5"/>
      <c r="E42" s="5"/>
      <c r="F42" s="16"/>
      <c r="G42" s="5"/>
      <c r="H42" s="5"/>
      <c r="I42" s="14" t="str">
        <f t="shared" si="4"/>
        <v/>
      </c>
      <c r="J42" s="14" t="str">
        <f>IF(F42&lt;&gt;"",Club!$B$9,"")</f>
        <v/>
      </c>
      <c r="K42" s="38" t="str">
        <f t="shared" si="2"/>
        <v/>
      </c>
      <c r="M42" s="36">
        <f t="shared" si="0"/>
        <v>1984</v>
      </c>
      <c r="N42" s="36" t="s">
        <v>234</v>
      </c>
      <c r="Q42" s="36" t="s">
        <v>52</v>
      </c>
      <c r="S42" s="36" t="s">
        <v>246</v>
      </c>
      <c r="T42" s="36" t="s">
        <v>225</v>
      </c>
    </row>
    <row r="43" spans="2:20" x14ac:dyDescent="0.2">
      <c r="B43" s="4">
        <v>33</v>
      </c>
      <c r="C43" s="5"/>
      <c r="D43" s="5"/>
      <c r="E43" s="5"/>
      <c r="F43" s="16"/>
      <c r="G43" s="5"/>
      <c r="H43" s="5"/>
      <c r="I43" s="14" t="str">
        <f t="shared" si="4"/>
        <v/>
      </c>
      <c r="J43" s="14" t="str">
        <f>IF(F43&lt;&gt;"",Club!$B$9,"")</f>
        <v/>
      </c>
      <c r="K43" s="38" t="str">
        <f t="shared" ref="K43:K74" si="5">IF(F43&lt;&gt;"",VLOOKUP(YEAR(F43),M:N,2,FALSE),"")</f>
        <v/>
      </c>
      <c r="M43" s="36">
        <f t="shared" si="0"/>
        <v>1983</v>
      </c>
      <c r="N43" s="36" t="s">
        <v>234</v>
      </c>
      <c r="Q43" s="36" t="s">
        <v>53</v>
      </c>
      <c r="S43" s="36" t="s">
        <v>256</v>
      </c>
      <c r="T43" s="36" t="s">
        <v>225</v>
      </c>
    </row>
    <row r="44" spans="2:20" x14ac:dyDescent="0.2">
      <c r="B44" s="4">
        <v>34</v>
      </c>
      <c r="C44" s="5"/>
      <c r="D44" s="5"/>
      <c r="E44" s="5"/>
      <c r="F44" s="16"/>
      <c r="G44" s="5"/>
      <c r="H44" s="5"/>
      <c r="I44" s="14" t="str">
        <f t="shared" si="4"/>
        <v/>
      </c>
      <c r="J44" s="14" t="str">
        <f>IF(F44&lt;&gt;"",Club!$B$9,"")</f>
        <v/>
      </c>
      <c r="K44" s="38" t="str">
        <f t="shared" si="5"/>
        <v/>
      </c>
      <c r="M44" s="36">
        <f t="shared" si="0"/>
        <v>1982</v>
      </c>
      <c r="N44" s="36" t="s">
        <v>234</v>
      </c>
      <c r="Q44" s="36" t="s">
        <v>54</v>
      </c>
      <c r="S44" s="36" t="s">
        <v>266</v>
      </c>
      <c r="T44" s="36" t="s">
        <v>225</v>
      </c>
    </row>
    <row r="45" spans="2:20" x14ac:dyDescent="0.2">
      <c r="B45" s="4">
        <v>35</v>
      </c>
      <c r="C45" s="5"/>
      <c r="D45" s="5"/>
      <c r="E45" s="5"/>
      <c r="F45" s="16"/>
      <c r="G45" s="5"/>
      <c r="H45" s="5"/>
      <c r="I45" s="14" t="str">
        <f t="shared" si="4"/>
        <v/>
      </c>
      <c r="J45" s="14" t="str">
        <f>IF(F45&lt;&gt;"",Club!$B$9,"")</f>
        <v/>
      </c>
      <c r="K45" s="38" t="str">
        <f t="shared" si="5"/>
        <v/>
      </c>
      <c r="M45" s="36">
        <f t="shared" si="0"/>
        <v>1981</v>
      </c>
      <c r="N45" s="36" t="s">
        <v>234</v>
      </c>
      <c r="Q45" s="36" t="s">
        <v>55</v>
      </c>
      <c r="S45" s="36" t="s">
        <v>276</v>
      </c>
      <c r="T45" s="36" t="s">
        <v>225</v>
      </c>
    </row>
    <row r="46" spans="2:20" x14ac:dyDescent="0.2">
      <c r="B46" s="4">
        <v>36</v>
      </c>
      <c r="C46" s="5"/>
      <c r="D46" s="5"/>
      <c r="E46" s="5"/>
      <c r="F46" s="16"/>
      <c r="G46" s="5"/>
      <c r="H46" s="5"/>
      <c r="I46" s="14" t="str">
        <f t="shared" si="4"/>
        <v/>
      </c>
      <c r="J46" s="14" t="str">
        <f>IF(F46&lt;&gt;"",Club!$B$9,"")</f>
        <v/>
      </c>
      <c r="K46" s="38" t="str">
        <f t="shared" si="5"/>
        <v/>
      </c>
      <c r="M46" s="36">
        <f t="shared" si="0"/>
        <v>1980</v>
      </c>
      <c r="N46" s="36" t="s">
        <v>234</v>
      </c>
      <c r="Q46" s="36" t="s">
        <v>56</v>
      </c>
      <c r="S46" s="36" t="s">
        <v>286</v>
      </c>
      <c r="T46" s="36" t="s">
        <v>225</v>
      </c>
    </row>
    <row r="47" spans="2:20" x14ac:dyDescent="0.2">
      <c r="B47" s="4">
        <v>37</v>
      </c>
      <c r="C47" s="5"/>
      <c r="D47" s="5"/>
      <c r="E47" s="5"/>
      <c r="F47" s="16"/>
      <c r="G47" s="5"/>
      <c r="H47" s="5"/>
      <c r="I47" s="14" t="str">
        <f t="shared" si="4"/>
        <v/>
      </c>
      <c r="J47" s="14" t="str">
        <f>IF(F47&lt;&gt;"",Club!$B$9,"")</f>
        <v/>
      </c>
      <c r="K47" s="38" t="str">
        <f t="shared" si="5"/>
        <v/>
      </c>
      <c r="M47" s="36">
        <f t="shared" si="0"/>
        <v>1979</v>
      </c>
      <c r="N47" s="36" t="s">
        <v>234</v>
      </c>
      <c r="Q47" s="36" t="s">
        <v>57</v>
      </c>
      <c r="S47" s="36" t="s">
        <v>236</v>
      </c>
      <c r="T47" s="36" t="s">
        <v>225</v>
      </c>
    </row>
    <row r="48" spans="2:20" x14ac:dyDescent="0.2">
      <c r="B48" s="4">
        <v>38</v>
      </c>
      <c r="C48" s="5"/>
      <c r="D48" s="5"/>
      <c r="E48" s="5"/>
      <c r="F48" s="16"/>
      <c r="G48" s="5"/>
      <c r="H48" s="5"/>
      <c r="I48" s="14" t="str">
        <f t="shared" si="4"/>
        <v/>
      </c>
      <c r="J48" s="14" t="str">
        <f>IF(F48&lt;&gt;"",Club!$B$9,"")</f>
        <v/>
      </c>
      <c r="K48" s="38" t="str">
        <f t="shared" si="5"/>
        <v/>
      </c>
      <c r="M48" s="36">
        <f t="shared" si="0"/>
        <v>1978</v>
      </c>
      <c r="N48" s="36" t="s">
        <v>234</v>
      </c>
      <c r="Q48" s="36" t="s">
        <v>58</v>
      </c>
      <c r="S48" s="36" t="s">
        <v>295</v>
      </c>
      <c r="T48" s="36" t="s">
        <v>225</v>
      </c>
    </row>
    <row r="49" spans="2:20" x14ac:dyDescent="0.2">
      <c r="B49" s="4">
        <v>39</v>
      </c>
      <c r="C49" s="5"/>
      <c r="D49" s="5"/>
      <c r="E49" s="5"/>
      <c r="F49" s="16"/>
      <c r="G49" s="5"/>
      <c r="H49" s="5"/>
      <c r="I49" s="14" t="str">
        <f t="shared" si="4"/>
        <v/>
      </c>
      <c r="J49" s="14" t="str">
        <f>IF(F49&lt;&gt;"",Club!$B$9,"")</f>
        <v/>
      </c>
      <c r="K49" s="38" t="str">
        <f t="shared" si="5"/>
        <v/>
      </c>
      <c r="M49" s="36">
        <f t="shared" si="0"/>
        <v>1977</v>
      </c>
      <c r="N49" s="36" t="s">
        <v>234</v>
      </c>
      <c r="Q49" s="36" t="s">
        <v>59</v>
      </c>
      <c r="S49" s="36" t="s">
        <v>305</v>
      </c>
      <c r="T49" s="36" t="s">
        <v>225</v>
      </c>
    </row>
    <row r="50" spans="2:20" x14ac:dyDescent="0.2">
      <c r="B50" s="4">
        <v>40</v>
      </c>
      <c r="C50" s="5"/>
      <c r="D50" s="5"/>
      <c r="E50" s="5"/>
      <c r="F50" s="16"/>
      <c r="G50" s="5"/>
      <c r="H50" s="5"/>
      <c r="I50" s="14" t="str">
        <f t="shared" si="4"/>
        <v/>
      </c>
      <c r="J50" s="14" t="str">
        <f>IF(F50&lt;&gt;"",Club!$B$9,"")</f>
        <v/>
      </c>
      <c r="K50" s="38" t="str">
        <f t="shared" si="5"/>
        <v/>
      </c>
      <c r="M50" s="36">
        <f t="shared" si="0"/>
        <v>1976</v>
      </c>
      <c r="N50" s="36" t="s">
        <v>234</v>
      </c>
      <c r="Q50" s="36" t="s">
        <v>60</v>
      </c>
      <c r="S50" s="36" t="s">
        <v>245</v>
      </c>
      <c r="T50" s="36" t="s">
        <v>225</v>
      </c>
    </row>
    <row r="51" spans="2:20" x14ac:dyDescent="0.2">
      <c r="B51" s="4">
        <v>41</v>
      </c>
      <c r="C51" s="5"/>
      <c r="D51" s="5"/>
      <c r="E51" s="5"/>
      <c r="F51" s="16"/>
      <c r="G51" s="5"/>
      <c r="H51" s="5"/>
      <c r="I51" s="14" t="str">
        <f t="shared" si="4"/>
        <v/>
      </c>
      <c r="J51" s="14" t="str">
        <f>IF(F51&lt;&gt;"",Club!$B$9,"")</f>
        <v/>
      </c>
      <c r="K51" s="38" t="str">
        <f t="shared" si="5"/>
        <v/>
      </c>
      <c r="M51" s="36">
        <f t="shared" si="0"/>
        <v>1975</v>
      </c>
      <c r="N51" s="36" t="s">
        <v>234</v>
      </c>
      <c r="Q51" s="36" t="s">
        <v>61</v>
      </c>
      <c r="S51" s="36" t="s">
        <v>255</v>
      </c>
      <c r="T51" s="36" t="s">
        <v>225</v>
      </c>
    </row>
    <row r="52" spans="2:20" x14ac:dyDescent="0.2">
      <c r="B52" s="4">
        <v>42</v>
      </c>
      <c r="C52" s="5"/>
      <c r="D52" s="5"/>
      <c r="E52" s="5"/>
      <c r="F52" s="16"/>
      <c r="G52" s="5"/>
      <c r="H52" s="5"/>
      <c r="I52" s="14" t="str">
        <f t="shared" ref="I52:I83" si="6">IF(F52&lt;&gt;"",VLOOKUP(G52&amp;"-"&amp;K52,$S:$T,2,FALSE),"")</f>
        <v/>
      </c>
      <c r="J52" s="14" t="str">
        <f>IF(F52&lt;&gt;"",Club!$B$9,"")</f>
        <v/>
      </c>
      <c r="K52" s="38" t="str">
        <f t="shared" si="5"/>
        <v/>
      </c>
      <c r="M52" s="36">
        <f t="shared" si="0"/>
        <v>1974</v>
      </c>
      <c r="N52" s="36" t="s">
        <v>234</v>
      </c>
      <c r="Q52" s="36" t="s">
        <v>62</v>
      </c>
      <c r="S52" s="36" t="s">
        <v>265</v>
      </c>
      <c r="T52" s="36" t="s">
        <v>225</v>
      </c>
    </row>
    <row r="53" spans="2:20" x14ac:dyDescent="0.2">
      <c r="B53" s="4">
        <v>43</v>
      </c>
      <c r="C53" s="5"/>
      <c r="D53" s="5"/>
      <c r="E53" s="5"/>
      <c r="F53" s="16"/>
      <c r="G53" s="5"/>
      <c r="H53" s="5"/>
      <c r="I53" s="14" t="str">
        <f t="shared" si="6"/>
        <v/>
      </c>
      <c r="J53" s="14" t="str">
        <f>IF(F53&lt;&gt;"",Club!$B$9,"")</f>
        <v/>
      </c>
      <c r="K53" s="38" t="str">
        <f t="shared" si="5"/>
        <v/>
      </c>
      <c r="M53" s="36">
        <f t="shared" si="0"/>
        <v>1973</v>
      </c>
      <c r="N53" s="36" t="s">
        <v>234</v>
      </c>
      <c r="Q53" s="36" t="s">
        <v>63</v>
      </c>
      <c r="S53" s="36" t="s">
        <v>275</v>
      </c>
      <c r="T53" s="36" t="s">
        <v>225</v>
      </c>
    </row>
    <row r="54" spans="2:20" x14ac:dyDescent="0.2">
      <c r="B54" s="4">
        <v>44</v>
      </c>
      <c r="C54" s="5"/>
      <c r="D54" s="5"/>
      <c r="E54" s="5"/>
      <c r="F54" s="16"/>
      <c r="G54" s="5"/>
      <c r="H54" s="5"/>
      <c r="I54" s="14" t="str">
        <f t="shared" si="6"/>
        <v/>
      </c>
      <c r="J54" s="14" t="str">
        <f>IF(F54&lt;&gt;"",Club!$B$9,"")</f>
        <v/>
      </c>
      <c r="K54" s="38" t="str">
        <f t="shared" si="5"/>
        <v/>
      </c>
      <c r="M54" s="36">
        <f t="shared" si="0"/>
        <v>1972</v>
      </c>
      <c r="N54" s="36" t="s">
        <v>234</v>
      </c>
      <c r="Q54" s="36" t="s">
        <v>64</v>
      </c>
      <c r="S54" s="36" t="s">
        <v>285</v>
      </c>
      <c r="T54" s="36" t="s">
        <v>225</v>
      </c>
    </row>
    <row r="55" spans="2:20" x14ac:dyDescent="0.2">
      <c r="B55" s="4">
        <v>45</v>
      </c>
      <c r="C55" s="5"/>
      <c r="D55" s="5"/>
      <c r="E55" s="5"/>
      <c r="F55" s="16"/>
      <c r="G55" s="5"/>
      <c r="H55" s="5"/>
      <c r="I55" s="14" t="str">
        <f t="shared" si="6"/>
        <v/>
      </c>
      <c r="J55" s="14" t="str">
        <f>IF(F55&lt;&gt;"",Club!$B$9,"")</f>
        <v/>
      </c>
      <c r="K55" s="38" t="str">
        <f t="shared" si="5"/>
        <v/>
      </c>
      <c r="M55" s="36">
        <f t="shared" si="0"/>
        <v>1971</v>
      </c>
      <c r="N55" s="36" t="s">
        <v>234</v>
      </c>
      <c r="Q55" s="36" t="s">
        <v>65</v>
      </c>
      <c r="S55" s="36" t="s">
        <v>235</v>
      </c>
      <c r="T55" s="36" t="s">
        <v>225</v>
      </c>
    </row>
    <row r="56" spans="2:20" x14ac:dyDescent="0.2">
      <c r="B56" s="4">
        <v>46</v>
      </c>
      <c r="C56" s="5"/>
      <c r="D56" s="5"/>
      <c r="E56" s="5"/>
      <c r="F56" s="16"/>
      <c r="G56" s="5"/>
      <c r="H56" s="5"/>
      <c r="I56" s="14" t="str">
        <f t="shared" si="6"/>
        <v/>
      </c>
      <c r="J56" s="14" t="str">
        <f>IF(F56&lt;&gt;"",Club!$B$9,"")</f>
        <v/>
      </c>
      <c r="K56" s="38" t="str">
        <f t="shared" si="5"/>
        <v/>
      </c>
      <c r="M56" s="36">
        <f t="shared" si="0"/>
        <v>1970</v>
      </c>
      <c r="N56" s="36" t="s">
        <v>234</v>
      </c>
      <c r="Q56" s="36" t="s">
        <v>66</v>
      </c>
      <c r="S56" s="36" t="s">
        <v>302</v>
      </c>
      <c r="T56" s="36" t="s">
        <v>224</v>
      </c>
    </row>
    <row r="57" spans="2:20" x14ac:dyDescent="0.2">
      <c r="B57" s="4">
        <v>47</v>
      </c>
      <c r="C57" s="5"/>
      <c r="D57" s="5"/>
      <c r="E57" s="5"/>
      <c r="F57" s="16"/>
      <c r="G57" s="5"/>
      <c r="H57" s="5"/>
      <c r="I57" s="14" t="str">
        <f t="shared" si="6"/>
        <v/>
      </c>
      <c r="J57" s="14" t="str">
        <f>IF(F57&lt;&gt;"",Club!$B$9,"")</f>
        <v/>
      </c>
      <c r="K57" s="38" t="str">
        <f t="shared" si="5"/>
        <v/>
      </c>
      <c r="M57" s="36">
        <f t="shared" si="0"/>
        <v>1969</v>
      </c>
      <c r="N57" s="36" t="s">
        <v>234</v>
      </c>
      <c r="Q57" s="36" t="s">
        <v>67</v>
      </c>
      <c r="S57" s="36" t="s">
        <v>312</v>
      </c>
      <c r="T57" s="36" t="s">
        <v>224</v>
      </c>
    </row>
    <row r="58" spans="2:20" x14ac:dyDescent="0.2">
      <c r="B58" s="4">
        <v>48</v>
      </c>
      <c r="C58" s="5"/>
      <c r="D58" s="5"/>
      <c r="E58" s="5"/>
      <c r="F58" s="16"/>
      <c r="G58" s="5"/>
      <c r="H58" s="5"/>
      <c r="I58" s="14" t="str">
        <f t="shared" si="6"/>
        <v/>
      </c>
      <c r="J58" s="14" t="str">
        <f>IF(F58&lt;&gt;"",Club!$B$9,"")</f>
        <v/>
      </c>
      <c r="K58" s="38" t="str">
        <f t="shared" si="5"/>
        <v/>
      </c>
      <c r="M58" s="36">
        <f t="shared" si="0"/>
        <v>1968</v>
      </c>
      <c r="N58" s="36" t="s">
        <v>234</v>
      </c>
      <c r="Q58" s="36" t="s">
        <v>68</v>
      </c>
      <c r="S58" s="36" t="s">
        <v>252</v>
      </c>
      <c r="T58" s="36" t="s">
        <v>224</v>
      </c>
    </row>
    <row r="59" spans="2:20" x14ac:dyDescent="0.2">
      <c r="B59" s="4">
        <v>49</v>
      </c>
      <c r="C59" s="5"/>
      <c r="D59" s="5"/>
      <c r="E59" s="5"/>
      <c r="F59" s="16"/>
      <c r="G59" s="5"/>
      <c r="H59" s="5"/>
      <c r="I59" s="14" t="str">
        <f t="shared" si="6"/>
        <v/>
      </c>
      <c r="J59" s="14" t="str">
        <f>IF(F59&lt;&gt;"",Club!$B$9,"")</f>
        <v/>
      </c>
      <c r="K59" s="38" t="str">
        <f t="shared" si="5"/>
        <v/>
      </c>
      <c r="M59" s="36">
        <f t="shared" si="0"/>
        <v>1967</v>
      </c>
      <c r="N59" s="36" t="s">
        <v>234</v>
      </c>
      <c r="Q59" s="36" t="s">
        <v>69</v>
      </c>
      <c r="S59" s="36" t="s">
        <v>262</v>
      </c>
      <c r="T59" s="36" t="s">
        <v>224</v>
      </c>
    </row>
    <row r="60" spans="2:20" x14ac:dyDescent="0.2">
      <c r="B60" s="4">
        <v>50</v>
      </c>
      <c r="C60" s="5"/>
      <c r="D60" s="5"/>
      <c r="E60" s="5"/>
      <c r="F60" s="16"/>
      <c r="G60" s="5"/>
      <c r="H60" s="5"/>
      <c r="I60" s="14" t="str">
        <f t="shared" si="6"/>
        <v/>
      </c>
      <c r="J60" s="14" t="str">
        <f>IF(F60&lt;&gt;"",Club!$B$9,"")</f>
        <v/>
      </c>
      <c r="K60" s="38" t="str">
        <f t="shared" si="5"/>
        <v/>
      </c>
      <c r="M60" s="36">
        <f t="shared" si="0"/>
        <v>1966</v>
      </c>
      <c r="N60" s="36" t="s">
        <v>234</v>
      </c>
      <c r="Q60" s="36" t="s">
        <v>70</v>
      </c>
      <c r="S60" s="36" t="s">
        <v>272</v>
      </c>
      <c r="T60" s="36" t="s">
        <v>224</v>
      </c>
    </row>
    <row r="61" spans="2:20" x14ac:dyDescent="0.2">
      <c r="B61" s="4">
        <v>51</v>
      </c>
      <c r="C61" s="5"/>
      <c r="D61" s="5"/>
      <c r="E61" s="5"/>
      <c r="F61" s="16"/>
      <c r="G61" s="5"/>
      <c r="H61" s="5"/>
      <c r="I61" s="14" t="str">
        <f t="shared" si="6"/>
        <v/>
      </c>
      <c r="J61" s="14" t="str">
        <f>IF(F61&lt;&gt;"",Club!$B$9,"")</f>
        <v/>
      </c>
      <c r="K61" s="38" t="str">
        <f t="shared" si="5"/>
        <v/>
      </c>
      <c r="M61" s="36">
        <f t="shared" si="0"/>
        <v>1965</v>
      </c>
      <c r="N61" s="36" t="s">
        <v>234</v>
      </c>
      <c r="Q61" s="36" t="s">
        <v>71</v>
      </c>
      <c r="S61" s="36" t="s">
        <v>282</v>
      </c>
      <c r="T61" s="36" t="s">
        <v>224</v>
      </c>
    </row>
    <row r="62" spans="2:20" x14ac:dyDescent="0.2">
      <c r="B62" s="4">
        <v>52</v>
      </c>
      <c r="C62" s="5"/>
      <c r="D62" s="5"/>
      <c r="E62" s="5"/>
      <c r="F62" s="16"/>
      <c r="G62" s="5"/>
      <c r="H62" s="5"/>
      <c r="I62" s="14" t="str">
        <f t="shared" si="6"/>
        <v/>
      </c>
      <c r="J62" s="14" t="str">
        <f>IF(F62&lt;&gt;"",Club!$B$9,"")</f>
        <v/>
      </c>
      <c r="K62" s="38" t="str">
        <f t="shared" si="5"/>
        <v/>
      </c>
      <c r="M62" s="36">
        <f t="shared" si="0"/>
        <v>1964</v>
      </c>
      <c r="N62" s="36" t="s">
        <v>234</v>
      </c>
      <c r="Q62" s="36" t="s">
        <v>72</v>
      </c>
      <c r="S62" s="36" t="s">
        <v>292</v>
      </c>
      <c r="T62" s="36" t="s">
        <v>224</v>
      </c>
    </row>
    <row r="63" spans="2:20" x14ac:dyDescent="0.2">
      <c r="B63" s="4">
        <v>53</v>
      </c>
      <c r="C63" s="5"/>
      <c r="D63" s="5"/>
      <c r="E63" s="5"/>
      <c r="F63" s="16"/>
      <c r="G63" s="5"/>
      <c r="H63" s="5"/>
      <c r="I63" s="14" t="str">
        <f t="shared" si="6"/>
        <v/>
      </c>
      <c r="J63" s="14" t="str">
        <f>IF(F63&lt;&gt;"",Club!$B$9,"")</f>
        <v/>
      </c>
      <c r="K63" s="38" t="str">
        <f t="shared" si="5"/>
        <v/>
      </c>
      <c r="Q63" s="36" t="s">
        <v>73</v>
      </c>
      <c r="S63" s="36" t="s">
        <v>242</v>
      </c>
      <c r="T63" s="36" t="s">
        <v>224</v>
      </c>
    </row>
    <row r="64" spans="2:20" x14ac:dyDescent="0.2">
      <c r="B64" s="4">
        <v>54</v>
      </c>
      <c r="C64" s="5"/>
      <c r="D64" s="5"/>
      <c r="E64" s="5"/>
      <c r="F64" s="16"/>
      <c r="G64" s="5"/>
      <c r="H64" s="5"/>
      <c r="I64" s="14" t="str">
        <f t="shared" si="6"/>
        <v/>
      </c>
      <c r="J64" s="14" t="str">
        <f>IF(F64&lt;&gt;"",Club!$B$9,"")</f>
        <v/>
      </c>
      <c r="K64" s="38" t="str">
        <f t="shared" si="5"/>
        <v/>
      </c>
      <c r="Q64" s="36" t="s">
        <v>74</v>
      </c>
      <c r="S64" s="36" t="s">
        <v>301</v>
      </c>
      <c r="T64" s="36" t="s">
        <v>224</v>
      </c>
    </row>
    <row r="65" spans="2:20" x14ac:dyDescent="0.2">
      <c r="B65" s="4">
        <v>55</v>
      </c>
      <c r="C65" s="5"/>
      <c r="D65" s="5"/>
      <c r="E65" s="5"/>
      <c r="F65" s="16"/>
      <c r="G65" s="5"/>
      <c r="H65" s="5"/>
      <c r="I65" s="14" t="str">
        <f t="shared" si="6"/>
        <v/>
      </c>
      <c r="J65" s="14" t="str">
        <f>IF(F65&lt;&gt;"",Club!$B$9,"")</f>
        <v/>
      </c>
      <c r="K65" s="38" t="str">
        <f t="shared" si="5"/>
        <v/>
      </c>
      <c r="Q65" s="36" t="s">
        <v>75</v>
      </c>
      <c r="S65" s="36" t="s">
        <v>311</v>
      </c>
      <c r="T65" s="36" t="s">
        <v>224</v>
      </c>
    </row>
    <row r="66" spans="2:20" x14ac:dyDescent="0.2">
      <c r="B66" s="4">
        <v>56</v>
      </c>
      <c r="C66" s="5"/>
      <c r="D66" s="5"/>
      <c r="E66" s="5"/>
      <c r="F66" s="16"/>
      <c r="G66" s="5"/>
      <c r="H66" s="5"/>
      <c r="I66" s="14" t="str">
        <f t="shared" si="6"/>
        <v/>
      </c>
      <c r="J66" s="14" t="str">
        <f>IF(F66&lt;&gt;"",Club!$B$9,"")</f>
        <v/>
      </c>
      <c r="K66" s="38" t="str">
        <f t="shared" si="5"/>
        <v/>
      </c>
      <c r="Q66" s="36" t="s">
        <v>76</v>
      </c>
      <c r="S66" s="36" t="s">
        <v>251</v>
      </c>
      <c r="T66" s="36" t="s">
        <v>224</v>
      </c>
    </row>
    <row r="67" spans="2:20" x14ac:dyDescent="0.2">
      <c r="B67" s="4">
        <v>57</v>
      </c>
      <c r="C67" s="5"/>
      <c r="D67" s="5"/>
      <c r="E67" s="5"/>
      <c r="F67" s="16"/>
      <c r="G67" s="5"/>
      <c r="H67" s="5"/>
      <c r="I67" s="14" t="str">
        <f t="shared" si="6"/>
        <v/>
      </c>
      <c r="J67" s="14" t="str">
        <f>IF(F67&lt;&gt;"",Club!$B$9,"")</f>
        <v/>
      </c>
      <c r="K67" s="38" t="str">
        <f t="shared" si="5"/>
        <v/>
      </c>
      <c r="Q67" s="36" t="s">
        <v>77</v>
      </c>
      <c r="S67" s="36" t="s">
        <v>261</v>
      </c>
      <c r="T67" s="36" t="s">
        <v>224</v>
      </c>
    </row>
    <row r="68" spans="2:20" x14ac:dyDescent="0.2">
      <c r="B68" s="4">
        <v>58</v>
      </c>
      <c r="C68" s="5"/>
      <c r="D68" s="5"/>
      <c r="E68" s="5"/>
      <c r="F68" s="16"/>
      <c r="G68" s="5"/>
      <c r="H68" s="5"/>
      <c r="I68" s="14" t="str">
        <f t="shared" si="6"/>
        <v/>
      </c>
      <c r="J68" s="14" t="str">
        <f>IF(F68&lt;&gt;"",Club!$B$9,"")</f>
        <v/>
      </c>
      <c r="K68" s="38" t="str">
        <f t="shared" si="5"/>
        <v/>
      </c>
      <c r="Q68" s="36" t="s">
        <v>78</v>
      </c>
      <c r="S68" s="36" t="s">
        <v>271</v>
      </c>
      <c r="T68" s="36" t="s">
        <v>224</v>
      </c>
    </row>
    <row r="69" spans="2:20" x14ac:dyDescent="0.2">
      <c r="B69" s="4">
        <v>59</v>
      </c>
      <c r="C69" s="5"/>
      <c r="D69" s="5"/>
      <c r="E69" s="5"/>
      <c r="F69" s="16"/>
      <c r="G69" s="5"/>
      <c r="H69" s="5"/>
      <c r="I69" s="14" t="str">
        <f t="shared" si="6"/>
        <v/>
      </c>
      <c r="J69" s="14" t="str">
        <f>IF(F69&lt;&gt;"",Club!$B$9,"")</f>
        <v/>
      </c>
      <c r="K69" s="38" t="str">
        <f t="shared" si="5"/>
        <v/>
      </c>
      <c r="Q69" s="36" t="s">
        <v>79</v>
      </c>
      <c r="S69" s="36" t="s">
        <v>281</v>
      </c>
      <c r="T69" s="36" t="s">
        <v>224</v>
      </c>
    </row>
    <row r="70" spans="2:20" x14ac:dyDescent="0.2">
      <c r="B70" s="4">
        <v>60</v>
      </c>
      <c r="C70" s="5"/>
      <c r="D70" s="5"/>
      <c r="E70" s="5"/>
      <c r="F70" s="16"/>
      <c r="G70" s="5"/>
      <c r="H70" s="5"/>
      <c r="I70" s="14" t="str">
        <f t="shared" si="6"/>
        <v/>
      </c>
      <c r="J70" s="14" t="str">
        <f>IF(F70&lt;&gt;"",Club!$B$9,"")</f>
        <v/>
      </c>
      <c r="K70" s="38" t="str">
        <f t="shared" si="5"/>
        <v/>
      </c>
      <c r="Q70" s="36" t="s">
        <v>80</v>
      </c>
      <c r="S70" s="36" t="s">
        <v>291</v>
      </c>
      <c r="T70" s="36" t="s">
        <v>224</v>
      </c>
    </row>
    <row r="71" spans="2:20" x14ac:dyDescent="0.2">
      <c r="B71" s="4">
        <v>61</v>
      </c>
      <c r="C71" s="5"/>
      <c r="D71" s="5"/>
      <c r="E71" s="5"/>
      <c r="F71" s="16"/>
      <c r="G71" s="5"/>
      <c r="H71" s="5"/>
      <c r="I71" s="14" t="str">
        <f t="shared" si="6"/>
        <v/>
      </c>
      <c r="J71" s="14" t="str">
        <f>IF(F71&lt;&gt;"",Club!$B$9,"")</f>
        <v/>
      </c>
      <c r="K71" s="38" t="str">
        <f t="shared" si="5"/>
        <v/>
      </c>
      <c r="Q71" s="36" t="s">
        <v>81</v>
      </c>
      <c r="S71" s="36" t="s">
        <v>241</v>
      </c>
      <c r="T71" s="36" t="s">
        <v>224</v>
      </c>
    </row>
    <row r="72" spans="2:20" x14ac:dyDescent="0.2">
      <c r="B72" s="4">
        <v>62</v>
      </c>
      <c r="C72" s="5"/>
      <c r="D72" s="5"/>
      <c r="E72" s="5"/>
      <c r="F72" s="16"/>
      <c r="G72" s="5"/>
      <c r="H72" s="5"/>
      <c r="I72" s="14" t="str">
        <f t="shared" si="6"/>
        <v/>
      </c>
      <c r="J72" s="14" t="str">
        <f>IF(F72&lt;&gt;"",Club!$B$9,"")</f>
        <v/>
      </c>
      <c r="K72" s="38" t="str">
        <f t="shared" si="5"/>
        <v/>
      </c>
      <c r="Q72" s="36" t="s">
        <v>82</v>
      </c>
      <c r="S72" s="36" t="s">
        <v>300</v>
      </c>
      <c r="T72" s="36" t="s">
        <v>225</v>
      </c>
    </row>
    <row r="73" spans="2:20" x14ac:dyDescent="0.2">
      <c r="B73" s="4">
        <v>63</v>
      </c>
      <c r="C73" s="5"/>
      <c r="D73" s="5"/>
      <c r="E73" s="5"/>
      <c r="F73" s="16"/>
      <c r="G73" s="5"/>
      <c r="H73" s="5"/>
      <c r="I73" s="14" t="str">
        <f t="shared" si="6"/>
        <v/>
      </c>
      <c r="J73" s="14" t="str">
        <f>IF(F73&lt;&gt;"",Club!$B$9,"")</f>
        <v/>
      </c>
      <c r="K73" s="38" t="str">
        <f t="shared" si="5"/>
        <v/>
      </c>
      <c r="Q73" s="36" t="s">
        <v>83</v>
      </c>
      <c r="S73" s="36" t="s">
        <v>310</v>
      </c>
      <c r="T73" s="36" t="s">
        <v>225</v>
      </c>
    </row>
    <row r="74" spans="2:20" x14ac:dyDescent="0.2">
      <c r="B74" s="4">
        <v>64</v>
      </c>
      <c r="C74" s="5"/>
      <c r="D74" s="5"/>
      <c r="E74" s="5"/>
      <c r="F74" s="16"/>
      <c r="G74" s="5"/>
      <c r="H74" s="5"/>
      <c r="I74" s="14" t="str">
        <f t="shared" si="6"/>
        <v/>
      </c>
      <c r="J74" s="14" t="str">
        <f>IF(F74&lt;&gt;"",Club!$B$9,"")</f>
        <v/>
      </c>
      <c r="K74" s="38" t="str">
        <f t="shared" si="5"/>
        <v/>
      </c>
      <c r="Q74" s="36" t="s">
        <v>84</v>
      </c>
      <c r="S74" s="36" t="s">
        <v>299</v>
      </c>
      <c r="T74" s="36" t="s">
        <v>225</v>
      </c>
    </row>
    <row r="75" spans="2:20" x14ac:dyDescent="0.2">
      <c r="B75" s="4">
        <v>65</v>
      </c>
      <c r="C75" s="5"/>
      <c r="D75" s="5"/>
      <c r="E75" s="5"/>
      <c r="F75" s="16"/>
      <c r="G75" s="5"/>
      <c r="H75" s="5"/>
      <c r="I75" s="14" t="str">
        <f t="shared" si="6"/>
        <v/>
      </c>
      <c r="J75" s="14" t="str">
        <f>IF(F75&lt;&gt;"",Club!$B$9,"")</f>
        <v/>
      </c>
      <c r="K75" s="38" t="str">
        <f t="shared" ref="K75:K90" si="7">IF(F75&lt;&gt;"",VLOOKUP(YEAR(F75),M:N,2,FALSE),"")</f>
        <v/>
      </c>
      <c r="Q75" s="36" t="s">
        <v>85</v>
      </c>
      <c r="S75" s="36" t="s">
        <v>309</v>
      </c>
      <c r="T75" s="36" t="s">
        <v>225</v>
      </c>
    </row>
    <row r="76" spans="2:20" x14ac:dyDescent="0.2">
      <c r="B76" s="4">
        <v>66</v>
      </c>
      <c r="C76" s="5"/>
      <c r="D76" s="5"/>
      <c r="E76" s="5"/>
      <c r="F76" s="16"/>
      <c r="G76" s="5"/>
      <c r="H76" s="5"/>
      <c r="I76" s="14" t="str">
        <f t="shared" si="6"/>
        <v/>
      </c>
      <c r="J76" s="14" t="str">
        <f>IF(F76&lt;&gt;"",Club!$B$9,"")</f>
        <v/>
      </c>
      <c r="K76" s="38" t="str">
        <f t="shared" si="7"/>
        <v/>
      </c>
      <c r="Q76" s="36" t="s">
        <v>86</v>
      </c>
      <c r="S76" s="36" t="s">
        <v>249</v>
      </c>
      <c r="T76" s="36" t="s">
        <v>225</v>
      </c>
    </row>
    <row r="77" spans="2:20" x14ac:dyDescent="0.2">
      <c r="B77" s="4">
        <v>67</v>
      </c>
      <c r="C77" s="5"/>
      <c r="D77" s="5"/>
      <c r="E77" s="5"/>
      <c r="F77" s="16"/>
      <c r="G77" s="5"/>
      <c r="H77" s="5"/>
      <c r="I77" s="14" t="str">
        <f t="shared" si="6"/>
        <v/>
      </c>
      <c r="J77" s="14" t="str">
        <f>IF(F77&lt;&gt;"",Club!$B$9,"")</f>
        <v/>
      </c>
      <c r="K77" s="38" t="str">
        <f t="shared" si="7"/>
        <v/>
      </c>
      <c r="Q77" s="36" t="s">
        <v>87</v>
      </c>
      <c r="S77" s="36" t="s">
        <v>259</v>
      </c>
      <c r="T77" s="36" t="s">
        <v>225</v>
      </c>
    </row>
    <row r="78" spans="2:20" x14ac:dyDescent="0.2">
      <c r="B78" s="4">
        <v>68</v>
      </c>
      <c r="C78" s="5"/>
      <c r="D78" s="5"/>
      <c r="E78" s="5"/>
      <c r="F78" s="16"/>
      <c r="G78" s="5"/>
      <c r="H78" s="5"/>
      <c r="I78" s="14" t="str">
        <f t="shared" si="6"/>
        <v/>
      </c>
      <c r="J78" s="14" t="str">
        <f>IF(F78&lt;&gt;"",Club!$B$9,"")</f>
        <v/>
      </c>
      <c r="K78" s="38" t="str">
        <f t="shared" si="7"/>
        <v/>
      </c>
      <c r="Q78" s="36" t="s">
        <v>88</v>
      </c>
      <c r="S78" s="36" t="s">
        <v>269</v>
      </c>
      <c r="T78" s="36" t="s">
        <v>225</v>
      </c>
    </row>
    <row r="79" spans="2:20" x14ac:dyDescent="0.2">
      <c r="B79" s="4">
        <v>69</v>
      </c>
      <c r="C79" s="5"/>
      <c r="D79" s="5"/>
      <c r="E79" s="5"/>
      <c r="F79" s="16"/>
      <c r="G79" s="5"/>
      <c r="H79" s="5"/>
      <c r="I79" s="14" t="str">
        <f t="shared" si="6"/>
        <v/>
      </c>
      <c r="J79" s="14" t="str">
        <f>IF(F79&lt;&gt;"",Club!$B$9,"")</f>
        <v/>
      </c>
      <c r="K79" s="38" t="str">
        <f t="shared" si="7"/>
        <v/>
      </c>
      <c r="Q79" s="36" t="s">
        <v>89</v>
      </c>
      <c r="S79" s="36" t="s">
        <v>279</v>
      </c>
      <c r="T79" s="36" t="s">
        <v>225</v>
      </c>
    </row>
    <row r="80" spans="2:20" x14ac:dyDescent="0.2">
      <c r="B80" s="4">
        <v>70</v>
      </c>
      <c r="C80" s="5"/>
      <c r="D80" s="5"/>
      <c r="E80" s="5"/>
      <c r="F80" s="16"/>
      <c r="G80" s="5"/>
      <c r="H80" s="5"/>
      <c r="I80" s="14" t="str">
        <f t="shared" si="6"/>
        <v/>
      </c>
      <c r="J80" s="14" t="str">
        <f>IF(F80&lt;&gt;"",Club!$B$9,"")</f>
        <v/>
      </c>
      <c r="K80" s="38" t="str">
        <f t="shared" si="7"/>
        <v/>
      </c>
      <c r="Q80" s="36" t="s">
        <v>90</v>
      </c>
      <c r="S80" s="36" t="s">
        <v>289</v>
      </c>
      <c r="T80" s="36" t="s">
        <v>225</v>
      </c>
    </row>
    <row r="81" spans="2:20" x14ac:dyDescent="0.2">
      <c r="B81" s="4">
        <v>71</v>
      </c>
      <c r="C81" s="5"/>
      <c r="D81" s="5"/>
      <c r="E81" s="5"/>
      <c r="F81" s="16"/>
      <c r="G81" s="5"/>
      <c r="H81" s="5"/>
      <c r="I81" s="14" t="str">
        <f t="shared" si="6"/>
        <v/>
      </c>
      <c r="J81" s="14" t="str">
        <f>IF(F81&lt;&gt;"",Club!$B$9,"")</f>
        <v/>
      </c>
      <c r="K81" s="38" t="str">
        <f t="shared" si="7"/>
        <v/>
      </c>
      <c r="Q81" s="36" t="s">
        <v>91</v>
      </c>
      <c r="S81" s="36" t="s">
        <v>239</v>
      </c>
      <c r="T81" s="36" t="s">
        <v>225</v>
      </c>
    </row>
    <row r="82" spans="2:20" x14ac:dyDescent="0.2">
      <c r="B82" s="4">
        <v>72</v>
      </c>
      <c r="C82" s="5"/>
      <c r="D82" s="5"/>
      <c r="E82" s="5"/>
      <c r="F82" s="16"/>
      <c r="G82" s="5"/>
      <c r="H82" s="5"/>
      <c r="I82" s="14" t="str">
        <f t="shared" si="6"/>
        <v/>
      </c>
      <c r="J82" s="14" t="str">
        <f>IF(F82&lt;&gt;"",Club!$B$9,"")</f>
        <v/>
      </c>
      <c r="K82" s="38" t="str">
        <f t="shared" si="7"/>
        <v/>
      </c>
      <c r="Q82" s="36" t="s">
        <v>92</v>
      </c>
      <c r="S82" s="36" t="s">
        <v>250</v>
      </c>
      <c r="T82" s="36" t="s">
        <v>225</v>
      </c>
    </row>
    <row r="83" spans="2:20" x14ac:dyDescent="0.2">
      <c r="B83" s="4">
        <v>73</v>
      </c>
      <c r="C83" s="5"/>
      <c r="D83" s="5"/>
      <c r="E83" s="5"/>
      <c r="F83" s="16"/>
      <c r="G83" s="5"/>
      <c r="H83" s="5"/>
      <c r="I83" s="14" t="str">
        <f t="shared" si="6"/>
        <v/>
      </c>
      <c r="J83" s="14" t="str">
        <f>IF(F83&lt;&gt;"",Club!$B$9,"")</f>
        <v/>
      </c>
      <c r="K83" s="38" t="str">
        <f t="shared" si="7"/>
        <v/>
      </c>
      <c r="Q83" s="36" t="s">
        <v>93</v>
      </c>
      <c r="S83" s="36" t="s">
        <v>260</v>
      </c>
      <c r="T83" s="36" t="s">
        <v>225</v>
      </c>
    </row>
    <row r="84" spans="2:20" x14ac:dyDescent="0.2">
      <c r="B84" s="4">
        <v>74</v>
      </c>
      <c r="C84" s="5"/>
      <c r="D84" s="5"/>
      <c r="E84" s="5"/>
      <c r="F84" s="16"/>
      <c r="G84" s="5"/>
      <c r="H84" s="5"/>
      <c r="I84" s="14" t="str">
        <f t="shared" ref="I84:I90" si="8">IF(F84&lt;&gt;"",VLOOKUP(G84&amp;"-"&amp;K84,$S:$T,2,FALSE),"")</f>
        <v/>
      </c>
      <c r="J84" s="14" t="str">
        <f>IF(F84&lt;&gt;"",Club!$B$9,"")</f>
        <v/>
      </c>
      <c r="K84" s="38" t="str">
        <f t="shared" si="7"/>
        <v/>
      </c>
      <c r="Q84" s="36" t="s">
        <v>94</v>
      </c>
      <c r="S84" s="36" t="s">
        <v>270</v>
      </c>
      <c r="T84" s="36" t="s">
        <v>225</v>
      </c>
    </row>
    <row r="85" spans="2:20" x14ac:dyDescent="0.2">
      <c r="B85" s="4">
        <v>75</v>
      </c>
      <c r="C85" s="5"/>
      <c r="D85" s="5"/>
      <c r="E85" s="5"/>
      <c r="F85" s="16"/>
      <c r="G85" s="5"/>
      <c r="H85" s="5"/>
      <c r="I85" s="14" t="str">
        <f t="shared" si="8"/>
        <v/>
      </c>
      <c r="J85" s="14" t="str">
        <f>IF(F85&lt;&gt;"",Club!$B$9,"")</f>
        <v/>
      </c>
      <c r="K85" s="38" t="str">
        <f t="shared" si="7"/>
        <v/>
      </c>
      <c r="Q85" s="36" t="s">
        <v>95</v>
      </c>
      <c r="S85" s="36" t="s">
        <v>280</v>
      </c>
      <c r="T85" s="36" t="s">
        <v>225</v>
      </c>
    </row>
    <row r="86" spans="2:20" x14ac:dyDescent="0.2">
      <c r="B86" s="4">
        <v>76</v>
      </c>
      <c r="C86" s="5"/>
      <c r="D86" s="5"/>
      <c r="E86" s="5"/>
      <c r="F86" s="16"/>
      <c r="G86" s="5"/>
      <c r="H86" s="5"/>
      <c r="I86" s="14" t="str">
        <f t="shared" si="8"/>
        <v/>
      </c>
      <c r="J86" s="14" t="str">
        <f>IF(F86&lt;&gt;"",Club!$B$9,"")</f>
        <v/>
      </c>
      <c r="K86" s="38" t="str">
        <f t="shared" si="7"/>
        <v/>
      </c>
      <c r="Q86" s="36" t="s">
        <v>96</v>
      </c>
      <c r="S86" s="36" t="s">
        <v>290</v>
      </c>
      <c r="T86" s="36" t="s">
        <v>225</v>
      </c>
    </row>
    <row r="87" spans="2:20" x14ac:dyDescent="0.2">
      <c r="B87" s="4">
        <v>77</v>
      </c>
      <c r="C87" s="5"/>
      <c r="D87" s="5"/>
      <c r="E87" s="5"/>
      <c r="F87" s="16"/>
      <c r="G87" s="5"/>
      <c r="H87" s="5"/>
      <c r="I87" s="14" t="str">
        <f t="shared" si="8"/>
        <v/>
      </c>
      <c r="J87" s="14" t="str">
        <f>IF(F87&lt;&gt;"",Club!$B$9,"")</f>
        <v/>
      </c>
      <c r="K87" s="38" t="str">
        <f t="shared" si="7"/>
        <v/>
      </c>
      <c r="Q87" s="36" t="s">
        <v>97</v>
      </c>
      <c r="S87" s="36" t="s">
        <v>240</v>
      </c>
      <c r="T87" s="36" t="s">
        <v>225</v>
      </c>
    </row>
    <row r="88" spans="2:20" x14ac:dyDescent="0.2">
      <c r="B88" s="4">
        <v>78</v>
      </c>
      <c r="C88" s="5"/>
      <c r="D88" s="5"/>
      <c r="E88" s="5"/>
      <c r="F88" s="16"/>
      <c r="G88" s="5"/>
      <c r="H88" s="5"/>
      <c r="I88" s="14" t="str">
        <f t="shared" si="8"/>
        <v/>
      </c>
      <c r="J88" s="14" t="str">
        <f>IF(F88&lt;&gt;"",Club!$B$9,"")</f>
        <v/>
      </c>
      <c r="K88" s="38" t="str">
        <f t="shared" si="7"/>
        <v/>
      </c>
      <c r="Q88" s="36" t="s">
        <v>98</v>
      </c>
    </row>
    <row r="89" spans="2:20" x14ac:dyDescent="0.2">
      <c r="B89" s="4">
        <v>79</v>
      </c>
      <c r="C89" s="5"/>
      <c r="D89" s="5"/>
      <c r="E89" s="5"/>
      <c r="F89" s="16"/>
      <c r="G89" s="5"/>
      <c r="H89" s="5"/>
      <c r="I89" s="14" t="str">
        <f t="shared" si="8"/>
        <v/>
      </c>
      <c r="J89" s="14" t="str">
        <f>IF(F89&lt;&gt;"",Club!$B$9,"")</f>
        <v/>
      </c>
      <c r="K89" s="38" t="str">
        <f t="shared" si="7"/>
        <v/>
      </c>
      <c r="Q89" s="36" t="s">
        <v>99</v>
      </c>
    </row>
    <row r="90" spans="2:20" x14ac:dyDescent="0.2">
      <c r="B90" s="4">
        <v>80</v>
      </c>
      <c r="C90" s="5"/>
      <c r="D90" s="5"/>
      <c r="E90" s="5"/>
      <c r="F90" s="16"/>
      <c r="G90" s="5"/>
      <c r="H90" s="5"/>
      <c r="I90" s="14" t="str">
        <f t="shared" si="8"/>
        <v/>
      </c>
      <c r="J90" s="14" t="str">
        <f>IF(F90&lt;&gt;"",Club!$B$9,"")</f>
        <v/>
      </c>
      <c r="K90" s="38" t="str">
        <f t="shared" si="7"/>
        <v/>
      </c>
      <c r="Q90" s="36" t="s">
        <v>100</v>
      </c>
    </row>
    <row r="91" spans="2:20" x14ac:dyDescent="0.2">
      <c r="Q91" s="36" t="s">
        <v>101</v>
      </c>
    </row>
    <row r="92" spans="2:20" x14ac:dyDescent="0.2">
      <c r="Q92" s="36" t="s">
        <v>102</v>
      </c>
    </row>
    <row r="93" spans="2:20" x14ac:dyDescent="0.2">
      <c r="Q93" s="36" t="s">
        <v>103</v>
      </c>
    </row>
    <row r="94" spans="2:20" x14ac:dyDescent="0.2">
      <c r="Q94" s="36" t="s">
        <v>104</v>
      </c>
    </row>
    <row r="95" spans="2:20" x14ac:dyDescent="0.2">
      <c r="Q95" s="36" t="s">
        <v>105</v>
      </c>
    </row>
    <row r="96" spans="2:20" x14ac:dyDescent="0.2">
      <c r="Q96" s="36" t="s">
        <v>106</v>
      </c>
    </row>
    <row r="97" spans="17:17" x14ac:dyDescent="0.2">
      <c r="Q97" s="36" t="s">
        <v>107</v>
      </c>
    </row>
  </sheetData>
  <sortState xmlns:xlrd2="http://schemas.microsoft.com/office/spreadsheetml/2017/richdata2" ref="S8:S87">
    <sortCondition ref="S8:S87"/>
  </sortState>
  <mergeCells count="3">
    <mergeCell ref="C5:H5"/>
    <mergeCell ref="C6:H6"/>
    <mergeCell ref="C8:H8"/>
  </mergeCells>
  <phoneticPr fontId="3" type="noConversion"/>
  <conditionalFormatting sqref="I11 I13:I90">
    <cfRule type="containsText" dxfId="0" priority="1" operator="containsText" text="à choisir">
      <formula>NOT(ISERROR(SEARCH("à choisir",I11)))</formula>
    </cfRule>
  </conditionalFormatting>
  <dataValidations count="7">
    <dataValidation type="list" allowBlank="1" showInputMessage="1" showErrorMessage="1" sqref="E11:E13 E15:E90" xr:uid="{00000000-0002-0000-0200-000000000000}">
      <formula1>$L$8:$L$9</formula1>
    </dataValidation>
    <dataValidation type="list" allowBlank="1" showInputMessage="1" showErrorMessage="1" sqref="G36:G90" xr:uid="{00000000-0002-0000-0200-000001000000}">
      <formula1>$O$8:$O$15</formula1>
    </dataValidation>
    <dataValidation type="list" allowBlank="1" showInputMessage="1" showErrorMessage="1" sqref="G11:G35" xr:uid="{00000000-0002-0000-0200-000003000000}">
      <formula1>$O$8:$O$17</formula1>
    </dataValidation>
    <dataValidation type="list" allowBlank="1" showInputMessage="1" showErrorMessage="1" sqref="H11:H90" xr:uid="{C7FEA959-78C3-C744-A32F-B872599C6956}">
      <formula1>$Q$8:$Q$97</formula1>
    </dataValidation>
    <dataValidation type="list" allowBlank="1" showInputMessage="1" showErrorMessage="1" sqref="I11:I90" xr:uid="{DE46986D-2F45-3847-ACD6-15301C3BAE9B}">
      <formula1>$R$8:$R$11</formula1>
    </dataValidation>
    <dataValidation type="list" allowBlank="1" showInputMessage="1" showErrorMessage="1" sqref="I11:I90" xr:uid="{7DB11DCD-07F9-2643-B4E7-AE7B03BF644C}">
      <formula1>$R$8:$R$12</formula1>
    </dataValidation>
    <dataValidation type="list" allowBlank="1" showInputMessage="1" showErrorMessage="1" sqref="E14" xr:uid="{E273EF17-5442-594A-84CE-75D95284AB2A}">
      <formula1>$J$8:$J$9</formula1>
    </dataValidation>
  </dataValidations>
  <pageMargins left="0.75" right="0.75" top="1" bottom="1" header="0.4921259845" footer="0.4921259845"/>
  <pageSetup paperSize="9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5B2DF-5352-45E0-AC5B-1A04197EBE40}">
  <dimension ref="A1"/>
  <sheetViews>
    <sheetView workbookViewId="0">
      <selection activeCell="B22" sqref="B22"/>
    </sheetView>
  </sheetViews>
  <sheetFormatPr baseColWidth="10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AU198"/>
  <sheetViews>
    <sheetView zoomScaleNormal="100" workbookViewId="0">
      <selection activeCell="I14" sqref="I14:I16"/>
    </sheetView>
  </sheetViews>
  <sheetFormatPr baseColWidth="10" defaultColWidth="11.42578125" defaultRowHeight="12.75" x14ac:dyDescent="0.2"/>
  <cols>
    <col min="1" max="1" width="2.85546875" style="1" customWidth="1"/>
    <col min="2" max="2" width="6.42578125" style="2" customWidth="1"/>
    <col min="3" max="5" width="23" style="1" customWidth="1"/>
    <col min="6" max="6" width="6.42578125" style="1" bestFit="1" customWidth="1"/>
    <col min="7" max="8" width="14" style="1" customWidth="1"/>
    <col min="9" max="9" width="28.42578125" style="12" customWidth="1"/>
    <col min="10" max="10" width="11.140625" style="12" bestFit="1" customWidth="1"/>
    <col min="11" max="11" width="15.140625" style="12" hidden="1" customWidth="1"/>
    <col min="12" max="12" width="7.140625" style="12" hidden="1" customWidth="1"/>
    <col min="13" max="13" width="11.85546875" style="12" hidden="1" customWidth="1"/>
    <col min="14" max="14" width="20.140625" style="12" bestFit="1" customWidth="1"/>
    <col min="15" max="16" width="11.42578125" style="36" hidden="1" customWidth="1"/>
    <col min="17" max="17" width="2.42578125" style="36" hidden="1" customWidth="1"/>
    <col min="18" max="18" width="5.140625" style="36" hidden="1" customWidth="1"/>
    <col min="19" max="19" width="12.7109375" style="36" hidden="1" customWidth="1"/>
    <col min="20" max="20" width="6.85546875" style="36" hidden="1" customWidth="1"/>
    <col min="21" max="21" width="4.42578125" style="36" hidden="1" customWidth="1"/>
    <col min="22" max="25" width="11.42578125" style="1" customWidth="1"/>
    <col min="26" max="47" width="11.42578125" style="12" customWidth="1"/>
    <col min="48" max="16384" width="11.42578125" style="1"/>
  </cols>
  <sheetData>
    <row r="4" spans="2:21" ht="13.5" thickBot="1" x14ac:dyDescent="0.25"/>
    <row r="5" spans="2:21" ht="30.75" customHeight="1" thickTop="1" x14ac:dyDescent="0.2">
      <c r="C5" s="53" t="s">
        <v>319</v>
      </c>
      <c r="D5" s="54"/>
      <c r="E5" s="54"/>
      <c r="F5" s="54"/>
      <c r="G5" s="54"/>
      <c r="H5" s="55"/>
    </row>
    <row r="6" spans="2:21" ht="30.75" customHeight="1" thickBot="1" x14ac:dyDescent="0.25">
      <c r="C6" s="56" t="s">
        <v>320</v>
      </c>
      <c r="D6" s="57"/>
      <c r="E6" s="57"/>
      <c r="F6" s="57"/>
      <c r="G6" s="57"/>
      <c r="H6" s="58"/>
    </row>
    <row r="7" spans="2:21" ht="22.5" customHeight="1" thickTop="1" x14ac:dyDescent="0.2">
      <c r="C7" s="3"/>
      <c r="D7" s="3"/>
      <c r="E7" s="3"/>
      <c r="F7" s="3"/>
      <c r="G7" s="3"/>
      <c r="H7" s="3"/>
    </row>
    <row r="8" spans="2:21" ht="22.5" customHeight="1" x14ac:dyDescent="0.2">
      <c r="C8" s="51" t="s">
        <v>212</v>
      </c>
      <c r="D8" s="51"/>
      <c r="E8" s="51"/>
      <c r="F8" s="51"/>
      <c r="G8" s="51"/>
      <c r="H8" s="51"/>
      <c r="Q8" s="36" t="s">
        <v>10</v>
      </c>
      <c r="R8" s="36">
        <v>2001</v>
      </c>
      <c r="S8" s="36" t="s">
        <v>12</v>
      </c>
      <c r="T8" s="36">
        <v>2018</v>
      </c>
      <c r="U8" s="36" t="s">
        <v>227</v>
      </c>
    </row>
    <row r="9" spans="2:21" ht="22.5" customHeight="1" x14ac:dyDescent="0.2">
      <c r="Q9" s="36" t="s">
        <v>11</v>
      </c>
      <c r="R9" s="36">
        <v>2000</v>
      </c>
      <c r="S9" s="36" t="s">
        <v>13</v>
      </c>
      <c r="T9" s="36">
        <f>T8-1</f>
        <v>2017</v>
      </c>
      <c r="U9" s="36" t="s">
        <v>227</v>
      </c>
    </row>
    <row r="10" spans="2:21" x14ac:dyDescent="0.2">
      <c r="C10" s="4" t="s">
        <v>213</v>
      </c>
      <c r="D10" s="4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0</v>
      </c>
      <c r="J10" s="4" t="s">
        <v>318</v>
      </c>
      <c r="K10" s="4" t="s">
        <v>218</v>
      </c>
      <c r="L10" s="4" t="s">
        <v>219</v>
      </c>
      <c r="M10" s="4" t="s">
        <v>220</v>
      </c>
      <c r="N10" s="4" t="s">
        <v>221</v>
      </c>
      <c r="R10" s="36">
        <v>1999</v>
      </c>
      <c r="S10" s="36" t="s">
        <v>1</v>
      </c>
      <c r="T10" s="36">
        <f t="shared" ref="T10:T62" si="0">T9-1</f>
        <v>2016</v>
      </c>
      <c r="U10" s="36" t="s">
        <v>228</v>
      </c>
    </row>
    <row r="11" spans="2:21" x14ac:dyDescent="0.2">
      <c r="B11" s="65">
        <v>1</v>
      </c>
      <c r="C11" s="59" t="s">
        <v>380</v>
      </c>
      <c r="D11" s="25" t="s">
        <v>351</v>
      </c>
      <c r="E11" s="25" t="s">
        <v>352</v>
      </c>
      <c r="F11" s="27" t="s">
        <v>11</v>
      </c>
      <c r="G11" s="28">
        <v>41220</v>
      </c>
      <c r="H11" s="29" t="s">
        <v>14</v>
      </c>
      <c r="I11" s="66" t="str">
        <f>IF(COUNTA(C11:H13)=16,Club!$B$9,"")</f>
        <v>karaté club Meyrin</v>
      </c>
      <c r="J11" s="14" t="str">
        <f>IF(G11&lt;&gt;"",VLOOKUP(YEAR(G11),T:U,2,FALSE),"")</f>
        <v>U14</v>
      </c>
      <c r="K11" s="52" t="str">
        <f>IF(G11&lt;&gt;"",VLOOKUP(YEAR(MIN(G11:G13)),T:U,2,FALSE))</f>
        <v>U18</v>
      </c>
      <c r="L11" s="52" t="str">
        <f>IF(I11&lt;&gt;"","MIXTE","")</f>
        <v>MIXTE</v>
      </c>
      <c r="M11" s="52" t="str">
        <f>IF(COUNTBLANK(I11:L13)=6,"OK","pas OK")</f>
        <v>OK</v>
      </c>
      <c r="N11" s="52" t="str">
        <f>IF(M11="OK","Kata Team "&amp;L11&amp;" "&amp;K11,"")</f>
        <v>Kata Team MIXTE U18</v>
      </c>
      <c r="R11" s="36">
        <v>1998</v>
      </c>
      <c r="S11" s="36" t="s">
        <v>14</v>
      </c>
      <c r="T11" s="36">
        <f t="shared" si="0"/>
        <v>2015</v>
      </c>
      <c r="U11" s="36" t="s">
        <v>228</v>
      </c>
    </row>
    <row r="12" spans="2:21" x14ac:dyDescent="0.2">
      <c r="B12" s="65"/>
      <c r="C12" s="60"/>
      <c r="D12" s="25" t="s">
        <v>339</v>
      </c>
      <c r="E12" s="25" t="s">
        <v>340</v>
      </c>
      <c r="F12" s="25" t="s">
        <v>11</v>
      </c>
      <c r="G12" s="30">
        <v>40156</v>
      </c>
      <c r="H12" s="31" t="s">
        <v>14</v>
      </c>
      <c r="I12" s="66"/>
      <c r="J12" s="14" t="str">
        <f t="shared" ref="J12:J42" si="1">IF(G12&lt;&gt;"",VLOOKUP(YEAR(G12),T:U,2,FALSE),"")</f>
        <v>U16</v>
      </c>
      <c r="K12" s="52"/>
      <c r="L12" s="52"/>
      <c r="M12" s="52"/>
      <c r="N12" s="52"/>
      <c r="R12" s="36">
        <v>1997</v>
      </c>
      <c r="S12" s="36" t="s">
        <v>2</v>
      </c>
      <c r="T12" s="36">
        <f t="shared" si="0"/>
        <v>2014</v>
      </c>
      <c r="U12" s="36" t="s">
        <v>229</v>
      </c>
    </row>
    <row r="13" spans="2:21" x14ac:dyDescent="0.2">
      <c r="B13" s="65"/>
      <c r="C13" s="61"/>
      <c r="D13" s="42" t="s">
        <v>325</v>
      </c>
      <c r="E13" s="42" t="s">
        <v>326</v>
      </c>
      <c r="F13" s="42" t="s">
        <v>11</v>
      </c>
      <c r="G13" s="43">
        <v>39295</v>
      </c>
      <c r="H13" s="44" t="s">
        <v>14</v>
      </c>
      <c r="I13" s="66"/>
      <c r="J13" s="14" t="str">
        <f t="shared" si="1"/>
        <v>U18</v>
      </c>
      <c r="K13" s="52"/>
      <c r="L13" s="52"/>
      <c r="M13" s="52"/>
      <c r="N13" s="52"/>
      <c r="R13" s="36">
        <v>1996</v>
      </c>
      <c r="S13" s="36" t="s">
        <v>15</v>
      </c>
      <c r="T13" s="36">
        <f t="shared" si="0"/>
        <v>2013</v>
      </c>
      <c r="U13" s="36" t="s">
        <v>229</v>
      </c>
    </row>
    <row r="14" spans="2:21" x14ac:dyDescent="0.2">
      <c r="B14" s="65">
        <v>2</v>
      </c>
      <c r="C14" s="62" t="s">
        <v>381</v>
      </c>
      <c r="D14" s="39" t="s">
        <v>322</v>
      </c>
      <c r="E14" s="39" t="s">
        <v>324</v>
      </c>
      <c r="F14" s="39"/>
      <c r="G14" s="40">
        <v>41797</v>
      </c>
      <c r="H14" s="41" t="s">
        <v>15</v>
      </c>
      <c r="I14" s="66" t="str">
        <f>IF(COUNTA(C14:H16)=16,Club!$B$9,"")</f>
        <v/>
      </c>
      <c r="J14" s="14" t="str">
        <f t="shared" si="1"/>
        <v>U12</v>
      </c>
      <c r="K14" s="52" t="str">
        <f>IF(G14&lt;&gt;"",VLOOKUP(YEAR(MIN(G14:G16)),T:U,2,FALSE),"")</f>
        <v>U14</v>
      </c>
      <c r="L14" s="52" t="str">
        <f t="shared" ref="L14" si="2">IF(I14&lt;&gt;"","MIXTE","")</f>
        <v/>
      </c>
      <c r="M14" s="52" t="str">
        <f>IF(COUNTBLANK(I14:L16)=6,"OK","pas OK")</f>
        <v>pas OK</v>
      </c>
      <c r="N14" s="52" t="str">
        <f t="shared" ref="N14" si="3">IF(M14="OK","Kata Team "&amp;L14&amp;" "&amp;K14,"")</f>
        <v/>
      </c>
      <c r="R14" s="36">
        <v>1995</v>
      </c>
      <c r="S14" s="36" t="s">
        <v>3</v>
      </c>
      <c r="T14" s="36">
        <f t="shared" si="0"/>
        <v>2012</v>
      </c>
      <c r="U14" s="36" t="s">
        <v>230</v>
      </c>
    </row>
    <row r="15" spans="2:21" x14ac:dyDescent="0.2">
      <c r="B15" s="65"/>
      <c r="C15" s="62"/>
      <c r="D15" s="5" t="s">
        <v>349</v>
      </c>
      <c r="E15" s="5" t="s">
        <v>350</v>
      </c>
      <c r="F15" s="5"/>
      <c r="G15" s="16">
        <v>40673</v>
      </c>
      <c r="H15" s="8" t="s">
        <v>14</v>
      </c>
      <c r="I15" s="66"/>
      <c r="J15" s="14" t="str">
        <f t="shared" si="1"/>
        <v>U14</v>
      </c>
      <c r="K15" s="52"/>
      <c r="L15" s="52"/>
      <c r="M15" s="52"/>
      <c r="N15" s="52"/>
      <c r="R15" s="36">
        <v>1994</v>
      </c>
      <c r="S15" s="36" t="s">
        <v>16</v>
      </c>
      <c r="T15" s="36">
        <f t="shared" si="0"/>
        <v>2011</v>
      </c>
      <c r="U15" s="36" t="s">
        <v>230</v>
      </c>
    </row>
    <row r="16" spans="2:21" x14ac:dyDescent="0.2">
      <c r="B16" s="65"/>
      <c r="C16" s="63"/>
      <c r="D16" s="5" t="s">
        <v>347</v>
      </c>
      <c r="E16" s="5" t="s">
        <v>348</v>
      </c>
      <c r="F16" s="5"/>
      <c r="G16" s="16">
        <v>40849</v>
      </c>
      <c r="H16" s="10" t="s">
        <v>15</v>
      </c>
      <c r="I16" s="66"/>
      <c r="J16" s="14" t="str">
        <f t="shared" si="1"/>
        <v>U14</v>
      </c>
      <c r="K16" s="52"/>
      <c r="L16" s="52"/>
      <c r="M16" s="52"/>
      <c r="N16" s="52"/>
      <c r="R16" s="36">
        <v>1993</v>
      </c>
      <c r="S16" s="36" t="s">
        <v>216</v>
      </c>
      <c r="T16" s="36">
        <f t="shared" si="0"/>
        <v>2010</v>
      </c>
      <c r="U16" s="36" t="s">
        <v>231</v>
      </c>
    </row>
    <row r="17" spans="2:21" x14ac:dyDescent="0.2">
      <c r="B17" s="65">
        <v>3</v>
      </c>
      <c r="C17" s="64"/>
      <c r="D17" s="6"/>
      <c r="E17" s="6"/>
      <c r="F17" s="6"/>
      <c r="G17" s="18"/>
      <c r="H17" s="7"/>
      <c r="I17" s="66" t="str">
        <f>IF(COUNTA(C17:H19)=16,Club!$B$9,"")</f>
        <v/>
      </c>
      <c r="J17" s="14" t="str">
        <f t="shared" si="1"/>
        <v/>
      </c>
      <c r="K17" s="52" t="str">
        <f>IF(G17&lt;&gt;"",VLOOKUP(YEAR(MIN(G17:G19)),T:U,2,FALSE),"")</f>
        <v/>
      </c>
      <c r="L17" s="52" t="str">
        <f t="shared" ref="L17" si="4">IF(I17&lt;&gt;"","MIXTE","")</f>
        <v/>
      </c>
      <c r="M17" s="52" t="str">
        <f>IF(COUNTBLANK(I17:L19)=6,"OK","pas OK")</f>
        <v>pas OK</v>
      </c>
      <c r="N17" s="52" t="str">
        <f t="shared" ref="N17" si="5">IF(M17="OK","Kata Team "&amp;L17&amp;" "&amp;K17,"")</f>
        <v/>
      </c>
      <c r="S17" s="36" t="s">
        <v>217</v>
      </c>
      <c r="T17" s="36">
        <f t="shared" si="0"/>
        <v>2009</v>
      </c>
      <c r="U17" s="36" t="s">
        <v>231</v>
      </c>
    </row>
    <row r="18" spans="2:21" x14ac:dyDescent="0.2">
      <c r="B18" s="65"/>
      <c r="C18" s="62"/>
      <c r="D18" s="5"/>
      <c r="E18" s="5"/>
      <c r="F18" s="5"/>
      <c r="G18" s="17"/>
      <c r="H18" s="8"/>
      <c r="I18" s="66"/>
      <c r="J18" s="14" t="str">
        <f t="shared" si="1"/>
        <v/>
      </c>
      <c r="K18" s="52"/>
      <c r="L18" s="52"/>
      <c r="M18" s="52"/>
      <c r="N18" s="52"/>
      <c r="T18" s="36">
        <f t="shared" si="0"/>
        <v>2008</v>
      </c>
      <c r="U18" s="36" t="s">
        <v>232</v>
      </c>
    </row>
    <row r="19" spans="2:21" x14ac:dyDescent="0.2">
      <c r="B19" s="65"/>
      <c r="C19" s="63"/>
      <c r="D19" s="9"/>
      <c r="E19" s="9"/>
      <c r="F19" s="9"/>
      <c r="G19" s="19"/>
      <c r="H19" s="10"/>
      <c r="I19" s="66"/>
      <c r="J19" s="14" t="str">
        <f t="shared" si="1"/>
        <v/>
      </c>
      <c r="K19" s="52"/>
      <c r="L19" s="52"/>
      <c r="M19" s="52"/>
      <c r="N19" s="52"/>
      <c r="T19" s="36">
        <f t="shared" si="0"/>
        <v>2007</v>
      </c>
      <c r="U19" s="36" t="s">
        <v>232</v>
      </c>
    </row>
    <row r="20" spans="2:21" x14ac:dyDescent="0.2">
      <c r="B20" s="65">
        <v>4</v>
      </c>
      <c r="C20" s="64"/>
      <c r="D20" s="6"/>
      <c r="E20" s="6"/>
      <c r="F20" s="6"/>
      <c r="G20" s="18"/>
      <c r="H20" s="5"/>
      <c r="I20" s="66" t="str">
        <f>IF(COUNTA(C20:H22)=16,Club!$B$9,"")</f>
        <v/>
      </c>
      <c r="J20" s="14" t="str">
        <f t="shared" si="1"/>
        <v/>
      </c>
      <c r="K20" s="52" t="str">
        <f>IF(G20&lt;&gt;"",VLOOKUP(YEAR(MIN(G20:G22)),T:U,2,FALSE),"")</f>
        <v/>
      </c>
      <c r="L20" s="52" t="str">
        <f t="shared" ref="L20" si="6">IF(I20&lt;&gt;"","MIXTE","")</f>
        <v/>
      </c>
      <c r="M20" s="52" t="str">
        <f>IF(COUNTBLANK(I20:L22)=6,"OK","pas OK")</f>
        <v>pas OK</v>
      </c>
      <c r="N20" s="52" t="str">
        <f t="shared" ref="N20" si="7">IF(M20="OK","Kata Team "&amp;L20&amp;" "&amp;K20,"")</f>
        <v/>
      </c>
      <c r="T20" s="36">
        <f t="shared" si="0"/>
        <v>2006</v>
      </c>
      <c r="U20" s="36" t="s">
        <v>233</v>
      </c>
    </row>
    <row r="21" spans="2:21" x14ac:dyDescent="0.2">
      <c r="B21" s="65"/>
      <c r="C21" s="62"/>
      <c r="D21" s="5"/>
      <c r="E21" s="5"/>
      <c r="F21" s="5"/>
      <c r="G21" s="17"/>
      <c r="H21" s="5"/>
      <c r="I21" s="66"/>
      <c r="J21" s="14" t="str">
        <f t="shared" si="1"/>
        <v/>
      </c>
      <c r="K21" s="52"/>
      <c r="L21" s="52"/>
      <c r="M21" s="52"/>
      <c r="N21" s="52"/>
      <c r="T21" s="36">
        <f t="shared" si="0"/>
        <v>2005</v>
      </c>
      <c r="U21" s="36" t="s">
        <v>233</v>
      </c>
    </row>
    <row r="22" spans="2:21" x14ac:dyDescent="0.2">
      <c r="B22" s="65"/>
      <c r="C22" s="63"/>
      <c r="D22" s="9"/>
      <c r="E22" s="9"/>
      <c r="F22" s="9"/>
      <c r="G22" s="19"/>
      <c r="H22" s="5"/>
      <c r="I22" s="66"/>
      <c r="J22" s="14" t="str">
        <f t="shared" si="1"/>
        <v/>
      </c>
      <c r="K22" s="52"/>
      <c r="L22" s="52"/>
      <c r="M22" s="52"/>
      <c r="N22" s="52"/>
      <c r="T22" s="36">
        <f t="shared" si="0"/>
        <v>2004</v>
      </c>
      <c r="U22" s="36" t="s">
        <v>233</v>
      </c>
    </row>
    <row r="23" spans="2:21" x14ac:dyDescent="0.2">
      <c r="B23" s="65">
        <v>5</v>
      </c>
      <c r="C23" s="64"/>
      <c r="D23" s="6"/>
      <c r="E23" s="6"/>
      <c r="F23" s="6"/>
      <c r="G23" s="18"/>
      <c r="H23" s="7"/>
      <c r="I23" s="66" t="str">
        <f>IF(COUNTA(C23:H25)=16,Club!$B$9,"")</f>
        <v/>
      </c>
      <c r="J23" s="14" t="str">
        <f t="shared" si="1"/>
        <v/>
      </c>
      <c r="K23" s="52" t="str">
        <f>IF(G23&lt;&gt;"",VLOOKUP(YEAR(MIN(G23:G25)),T:U,2,FALSE),"")</f>
        <v/>
      </c>
      <c r="L23" s="52" t="str">
        <f t="shared" ref="L23" si="8">IF(I23&lt;&gt;"","MIXTE","")</f>
        <v/>
      </c>
      <c r="M23" s="52" t="str">
        <f>IF(COUNTBLANK(I23:L25)=6,"OK","pas OK")</f>
        <v>pas OK</v>
      </c>
      <c r="N23" s="52" t="str">
        <f t="shared" ref="N23" si="9">IF(M23="OK","Kata Team "&amp;L23&amp;" "&amp;K23,"")</f>
        <v/>
      </c>
      <c r="T23" s="36">
        <f t="shared" si="0"/>
        <v>2003</v>
      </c>
      <c r="U23" s="36" t="s">
        <v>233</v>
      </c>
    </row>
    <row r="24" spans="2:21" x14ac:dyDescent="0.2">
      <c r="B24" s="65"/>
      <c r="C24" s="62"/>
      <c r="D24" s="5"/>
      <c r="E24" s="5"/>
      <c r="F24" s="5"/>
      <c r="G24" s="17"/>
      <c r="H24" s="8"/>
      <c r="I24" s="66"/>
      <c r="J24" s="14" t="str">
        <f t="shared" si="1"/>
        <v/>
      </c>
      <c r="K24" s="52"/>
      <c r="L24" s="52"/>
      <c r="M24" s="52"/>
      <c r="N24" s="52"/>
      <c r="T24" s="36">
        <f t="shared" si="0"/>
        <v>2002</v>
      </c>
      <c r="U24" s="36" t="s">
        <v>233</v>
      </c>
    </row>
    <row r="25" spans="2:21" x14ac:dyDescent="0.2">
      <c r="B25" s="65"/>
      <c r="C25" s="63"/>
      <c r="D25" s="9"/>
      <c r="E25" s="9"/>
      <c r="F25" s="9"/>
      <c r="G25" s="19"/>
      <c r="H25" s="10"/>
      <c r="I25" s="66"/>
      <c r="J25" s="14" t="str">
        <f t="shared" si="1"/>
        <v/>
      </c>
      <c r="K25" s="52"/>
      <c r="L25" s="52"/>
      <c r="M25" s="52"/>
      <c r="N25" s="52"/>
      <c r="T25" s="36">
        <f t="shared" si="0"/>
        <v>2001</v>
      </c>
      <c r="U25" s="36" t="s">
        <v>233</v>
      </c>
    </row>
    <row r="26" spans="2:21" x14ac:dyDescent="0.2">
      <c r="B26" s="65">
        <v>6</v>
      </c>
      <c r="C26" s="64"/>
      <c r="D26" s="6"/>
      <c r="E26" s="6"/>
      <c r="F26" s="6"/>
      <c r="G26" s="18"/>
      <c r="H26" s="5"/>
      <c r="I26" s="66" t="str">
        <f>IF(COUNTA(C26:H28)=16,Club!$B$9,"")</f>
        <v/>
      </c>
      <c r="J26" s="14" t="str">
        <f t="shared" si="1"/>
        <v/>
      </c>
      <c r="K26" s="52" t="str">
        <f>IF(G26&lt;&gt;"",VLOOKUP(YEAR(MIN(G26:G28)),T:U,2,FALSE),"")</f>
        <v/>
      </c>
      <c r="L26" s="52" t="str">
        <f t="shared" ref="L26" si="10">IF(I26&lt;&gt;"","MIXTE","")</f>
        <v/>
      </c>
      <c r="M26" s="52" t="str">
        <f>IF(COUNTBLANK(I26:L28)=6,"OK","pas OK")</f>
        <v>pas OK</v>
      </c>
      <c r="N26" s="52" t="str">
        <f t="shared" ref="N26" si="11">IF(M26="OK","Kata Team "&amp;L26&amp;" "&amp;K26,"")</f>
        <v/>
      </c>
      <c r="T26" s="36">
        <f t="shared" si="0"/>
        <v>2000</v>
      </c>
      <c r="U26" s="36" t="s">
        <v>233</v>
      </c>
    </row>
    <row r="27" spans="2:21" x14ac:dyDescent="0.2">
      <c r="B27" s="65"/>
      <c r="C27" s="62"/>
      <c r="D27" s="5"/>
      <c r="E27" s="5"/>
      <c r="F27" s="5"/>
      <c r="G27" s="16"/>
      <c r="H27" s="8"/>
      <c r="I27" s="66"/>
      <c r="J27" s="14" t="str">
        <f t="shared" si="1"/>
        <v/>
      </c>
      <c r="K27" s="52"/>
      <c r="L27" s="52"/>
      <c r="M27" s="52"/>
      <c r="N27" s="52"/>
      <c r="T27" s="36">
        <f t="shared" si="0"/>
        <v>1999</v>
      </c>
      <c r="U27" s="36" t="s">
        <v>233</v>
      </c>
    </row>
    <row r="28" spans="2:21" x14ac:dyDescent="0.2">
      <c r="B28" s="65"/>
      <c r="C28" s="63"/>
      <c r="D28" s="9"/>
      <c r="E28" s="9"/>
      <c r="F28" s="9"/>
      <c r="G28" s="19"/>
      <c r="H28" s="5"/>
      <c r="I28" s="66"/>
      <c r="J28" s="14" t="str">
        <f t="shared" si="1"/>
        <v/>
      </c>
      <c r="K28" s="52"/>
      <c r="L28" s="52"/>
      <c r="M28" s="52"/>
      <c r="N28" s="52"/>
      <c r="T28" s="36">
        <f t="shared" si="0"/>
        <v>1998</v>
      </c>
      <c r="U28" s="36" t="s">
        <v>233</v>
      </c>
    </row>
    <row r="29" spans="2:21" x14ac:dyDescent="0.2">
      <c r="B29" s="65">
        <v>7</v>
      </c>
      <c r="C29" s="64"/>
      <c r="D29" s="6"/>
      <c r="E29" s="6"/>
      <c r="F29" s="6"/>
      <c r="G29" s="18"/>
      <c r="H29" s="7"/>
      <c r="I29" s="66" t="str">
        <f>IF(COUNTA(C29:H31)=16,Club!$B$9,"")</f>
        <v/>
      </c>
      <c r="J29" s="14" t="str">
        <f t="shared" si="1"/>
        <v/>
      </c>
      <c r="K29" s="52" t="str">
        <f>IF(G29&lt;&gt;"",VLOOKUP(YEAR(MIN(G29:G31)),T:U,2,FALSE),"")</f>
        <v/>
      </c>
      <c r="L29" s="52" t="str">
        <f t="shared" ref="L29" si="12">IF(I29&lt;&gt;"","MIXTE","")</f>
        <v/>
      </c>
      <c r="M29" s="52" t="str">
        <f>IF(COUNTBLANK(I29:L31)=6,"OK","pas OK")</f>
        <v>pas OK</v>
      </c>
      <c r="N29" s="52" t="str">
        <f t="shared" ref="N29" si="13">IF(M29="OK","Kata Team "&amp;L29&amp;" "&amp;K29,"")</f>
        <v/>
      </c>
      <c r="T29" s="36">
        <f t="shared" si="0"/>
        <v>1997</v>
      </c>
      <c r="U29" s="36" t="s">
        <v>233</v>
      </c>
    </row>
    <row r="30" spans="2:21" x14ac:dyDescent="0.2">
      <c r="B30" s="65"/>
      <c r="C30" s="62"/>
      <c r="D30" s="5"/>
      <c r="E30" s="5"/>
      <c r="F30" s="5"/>
      <c r="G30" s="17"/>
      <c r="H30" s="8"/>
      <c r="I30" s="66"/>
      <c r="J30" s="14" t="str">
        <f t="shared" si="1"/>
        <v/>
      </c>
      <c r="K30" s="52"/>
      <c r="L30" s="52"/>
      <c r="M30" s="52"/>
      <c r="N30" s="52"/>
      <c r="T30" s="36">
        <f t="shared" si="0"/>
        <v>1996</v>
      </c>
      <c r="U30" s="36" t="s">
        <v>233</v>
      </c>
    </row>
    <row r="31" spans="2:21" x14ac:dyDescent="0.2">
      <c r="B31" s="65"/>
      <c r="C31" s="63"/>
      <c r="D31" s="9"/>
      <c r="E31" s="9"/>
      <c r="F31" s="9"/>
      <c r="G31" s="19"/>
      <c r="H31" s="10"/>
      <c r="I31" s="66"/>
      <c r="J31" s="14" t="str">
        <f t="shared" si="1"/>
        <v/>
      </c>
      <c r="K31" s="52"/>
      <c r="L31" s="52"/>
      <c r="M31" s="52"/>
      <c r="N31" s="52"/>
      <c r="T31" s="36">
        <f t="shared" si="0"/>
        <v>1995</v>
      </c>
      <c r="U31" s="36" t="s">
        <v>233</v>
      </c>
    </row>
    <row r="32" spans="2:21" ht="12.95" customHeight="1" x14ac:dyDescent="0.2">
      <c r="B32" s="65">
        <v>8</v>
      </c>
      <c r="C32" s="64"/>
      <c r="D32" s="6"/>
      <c r="E32" s="6"/>
      <c r="F32" s="6"/>
      <c r="G32" s="18"/>
      <c r="H32" s="7"/>
      <c r="I32" s="66" t="str">
        <f>IF(COUNTA(C32:H34)=16,Club!$B$9,"")</f>
        <v/>
      </c>
      <c r="J32" s="14" t="str">
        <f t="shared" si="1"/>
        <v/>
      </c>
      <c r="K32" s="52" t="str">
        <f>IF(G32&lt;&gt;"",VLOOKUP(YEAR(MIN(G32:G34)),T:U,2,FALSE),"")</f>
        <v/>
      </c>
      <c r="L32" s="52" t="str">
        <f t="shared" ref="L32" si="14">IF(I32&lt;&gt;"","MIXTE","")</f>
        <v/>
      </c>
      <c r="M32" s="52" t="str">
        <f>IF(COUNTBLANK(I32:L34)=6,"OK","pas OK")</f>
        <v>pas OK</v>
      </c>
      <c r="N32" s="52" t="str">
        <f t="shared" ref="N32" si="15">IF(M32="OK","Kata Team "&amp;L32&amp;" "&amp;K32,"")</f>
        <v/>
      </c>
      <c r="T32" s="36">
        <f t="shared" si="0"/>
        <v>1994</v>
      </c>
      <c r="U32" s="36" t="s">
        <v>233</v>
      </c>
    </row>
    <row r="33" spans="2:21" ht="12.95" customHeight="1" x14ac:dyDescent="0.2">
      <c r="B33" s="65"/>
      <c r="C33" s="62"/>
      <c r="D33" s="5"/>
      <c r="E33" s="5"/>
      <c r="F33" s="5"/>
      <c r="G33" s="17"/>
      <c r="H33" s="8"/>
      <c r="I33" s="66"/>
      <c r="J33" s="14" t="str">
        <f t="shared" si="1"/>
        <v/>
      </c>
      <c r="K33" s="52"/>
      <c r="L33" s="52"/>
      <c r="M33" s="52"/>
      <c r="N33" s="52"/>
      <c r="T33" s="36">
        <f t="shared" si="0"/>
        <v>1993</v>
      </c>
      <c r="U33" s="36" t="s">
        <v>233</v>
      </c>
    </row>
    <row r="34" spans="2:21" ht="12.95" customHeight="1" x14ac:dyDescent="0.2">
      <c r="B34" s="65"/>
      <c r="C34" s="63"/>
      <c r="D34" s="9"/>
      <c r="E34" s="9"/>
      <c r="F34" s="9"/>
      <c r="G34" s="19"/>
      <c r="H34" s="10"/>
      <c r="I34" s="66"/>
      <c r="J34" s="14" t="str">
        <f t="shared" si="1"/>
        <v/>
      </c>
      <c r="K34" s="52"/>
      <c r="L34" s="52"/>
      <c r="M34" s="52"/>
      <c r="N34" s="52"/>
      <c r="T34" s="36">
        <f t="shared" si="0"/>
        <v>1992</v>
      </c>
      <c r="U34" s="36" t="s">
        <v>233</v>
      </c>
    </row>
    <row r="35" spans="2:21" ht="12.95" customHeight="1" x14ac:dyDescent="0.2">
      <c r="B35" s="65">
        <v>9</v>
      </c>
      <c r="C35" s="64"/>
      <c r="D35" s="6"/>
      <c r="E35" s="6"/>
      <c r="F35" s="6"/>
      <c r="G35" s="18"/>
      <c r="H35" s="7"/>
      <c r="I35" s="66" t="str">
        <f>IF(COUNTA(C35:H37)=16,Club!$B$9,"")</f>
        <v/>
      </c>
      <c r="J35" s="14" t="str">
        <f t="shared" si="1"/>
        <v/>
      </c>
      <c r="K35" s="52" t="str">
        <f>IF(G35&lt;&gt;"",VLOOKUP(YEAR(MIN(G35:G37)),T:U,2,FALSE),"")</f>
        <v/>
      </c>
      <c r="L35" s="52" t="str">
        <f t="shared" ref="L35" si="16">IF(I35&lt;&gt;"","MIXTE","")</f>
        <v/>
      </c>
      <c r="M35" s="52" t="str">
        <f>IF(COUNTBLANK(I35:L37)=6,"OK","pas OK")</f>
        <v>pas OK</v>
      </c>
      <c r="N35" s="52" t="str">
        <f t="shared" ref="N35" si="17">IF(M35="OK","Kata Team "&amp;L35&amp;" "&amp;K35,"")</f>
        <v/>
      </c>
      <c r="T35" s="36">
        <f t="shared" si="0"/>
        <v>1991</v>
      </c>
      <c r="U35" s="36" t="s">
        <v>233</v>
      </c>
    </row>
    <row r="36" spans="2:21" ht="12.95" customHeight="1" x14ac:dyDescent="0.2">
      <c r="B36" s="65"/>
      <c r="C36" s="62"/>
      <c r="D36" s="5"/>
      <c r="E36" s="5"/>
      <c r="F36" s="5"/>
      <c r="G36" s="17"/>
      <c r="H36" s="8"/>
      <c r="I36" s="66"/>
      <c r="J36" s="14" t="str">
        <f t="shared" si="1"/>
        <v/>
      </c>
      <c r="K36" s="52"/>
      <c r="L36" s="52"/>
      <c r="M36" s="52"/>
      <c r="N36" s="52"/>
      <c r="T36" s="36">
        <f t="shared" si="0"/>
        <v>1990</v>
      </c>
      <c r="U36" s="36" t="s">
        <v>233</v>
      </c>
    </row>
    <row r="37" spans="2:21" ht="12.95" customHeight="1" x14ac:dyDescent="0.2">
      <c r="B37" s="65"/>
      <c r="C37" s="63"/>
      <c r="D37" s="9"/>
      <c r="E37" s="9"/>
      <c r="F37" s="9"/>
      <c r="G37" s="19"/>
      <c r="H37" s="10"/>
      <c r="I37" s="66"/>
      <c r="J37" s="14" t="str">
        <f t="shared" si="1"/>
        <v/>
      </c>
      <c r="K37" s="52"/>
      <c r="L37" s="52"/>
      <c r="M37" s="52"/>
      <c r="N37" s="52"/>
      <c r="T37" s="36">
        <f t="shared" si="0"/>
        <v>1989</v>
      </c>
      <c r="U37" s="36" t="s">
        <v>234</v>
      </c>
    </row>
    <row r="38" spans="2:21" ht="12.95" customHeight="1" x14ac:dyDescent="0.2">
      <c r="B38" s="65">
        <v>10</v>
      </c>
      <c r="C38" s="64"/>
      <c r="D38" s="6"/>
      <c r="E38" s="6"/>
      <c r="F38" s="6"/>
      <c r="G38" s="18"/>
      <c r="H38" s="7"/>
      <c r="I38" s="66" t="str">
        <f>IF(COUNTA(C38:H40)=16,Club!$B$9,"")</f>
        <v/>
      </c>
      <c r="J38" s="14" t="str">
        <f t="shared" si="1"/>
        <v/>
      </c>
      <c r="K38" s="52" t="str">
        <f>IF(G38&lt;&gt;"",VLOOKUP(YEAR(MIN(G38:G40)),T:U,2,FALSE),"")</f>
        <v/>
      </c>
      <c r="L38" s="52" t="str">
        <f t="shared" ref="L38" si="18">IF(I38&lt;&gt;"","MIXTE","")</f>
        <v/>
      </c>
      <c r="M38" s="52" t="str">
        <f>IF(COUNTBLANK(I38:L40)=6,"OK","pas OK")</f>
        <v>pas OK</v>
      </c>
      <c r="N38" s="52" t="str">
        <f t="shared" ref="N38:N86" si="19">IF(M38="OK","Kata Team "&amp;L38&amp;" "&amp;K38,"")</f>
        <v/>
      </c>
      <c r="T38" s="36">
        <f t="shared" si="0"/>
        <v>1988</v>
      </c>
      <c r="U38" s="36" t="s">
        <v>234</v>
      </c>
    </row>
    <row r="39" spans="2:21" ht="12.95" customHeight="1" x14ac:dyDescent="0.2">
      <c r="B39" s="65"/>
      <c r="C39" s="62"/>
      <c r="D39" s="5"/>
      <c r="E39" s="5"/>
      <c r="F39" s="5"/>
      <c r="G39" s="17"/>
      <c r="H39" s="8"/>
      <c r="I39" s="66"/>
      <c r="J39" s="14" t="str">
        <f t="shared" si="1"/>
        <v/>
      </c>
      <c r="K39" s="52"/>
      <c r="L39" s="52"/>
      <c r="M39" s="52"/>
      <c r="N39" s="52"/>
      <c r="T39" s="36">
        <f t="shared" si="0"/>
        <v>1987</v>
      </c>
      <c r="U39" s="36" t="s">
        <v>234</v>
      </c>
    </row>
    <row r="40" spans="2:21" ht="12.95" customHeight="1" x14ac:dyDescent="0.2">
      <c r="B40" s="65"/>
      <c r="C40" s="63"/>
      <c r="D40" s="9"/>
      <c r="E40" s="9"/>
      <c r="F40" s="9"/>
      <c r="G40" s="19"/>
      <c r="H40" s="10"/>
      <c r="I40" s="66"/>
      <c r="J40" s="14" t="str">
        <f t="shared" si="1"/>
        <v/>
      </c>
      <c r="K40" s="52"/>
      <c r="L40" s="52"/>
      <c r="M40" s="52"/>
      <c r="N40" s="52"/>
      <c r="T40" s="36">
        <f t="shared" si="0"/>
        <v>1986</v>
      </c>
      <c r="U40" s="36" t="s">
        <v>234</v>
      </c>
    </row>
    <row r="41" spans="2:21" ht="12.95" customHeight="1" x14ac:dyDescent="0.2">
      <c r="B41" s="65">
        <v>11</v>
      </c>
      <c r="C41" s="64"/>
      <c r="D41" s="6"/>
      <c r="E41" s="6"/>
      <c r="F41" s="6"/>
      <c r="G41" s="18"/>
      <c r="H41" s="7"/>
      <c r="I41" s="66" t="str">
        <f>IF(COUNTA(C41:H43)=16,Club!$B$9,"")</f>
        <v/>
      </c>
      <c r="J41" s="14" t="str">
        <f t="shared" si="1"/>
        <v/>
      </c>
      <c r="K41" s="52" t="str">
        <f>IF(G41&lt;&gt;"",VLOOKUP(YEAR(MIN(G41:G43)),T:U,2,FALSE),"")</f>
        <v/>
      </c>
      <c r="L41" s="52" t="str">
        <f t="shared" ref="L41" si="20">IF(I41&lt;&gt;"","MIXTE","")</f>
        <v/>
      </c>
      <c r="M41" s="52" t="str">
        <f>IF(COUNTBLANK(I41:L43)=6,"OK","pas OK")</f>
        <v>pas OK</v>
      </c>
      <c r="N41" s="52" t="str">
        <f t="shared" ref="N41:N89" si="21">IF(M41="OK","Kata Team "&amp;L41&amp;" "&amp;K41,"")</f>
        <v/>
      </c>
      <c r="T41" s="36">
        <f t="shared" si="0"/>
        <v>1985</v>
      </c>
      <c r="U41" s="36" t="s">
        <v>234</v>
      </c>
    </row>
    <row r="42" spans="2:21" ht="12.95" customHeight="1" x14ac:dyDescent="0.2">
      <c r="B42" s="65"/>
      <c r="C42" s="62"/>
      <c r="D42" s="5"/>
      <c r="E42" s="5"/>
      <c r="F42" s="5"/>
      <c r="G42" s="17"/>
      <c r="H42" s="8"/>
      <c r="I42" s="66"/>
      <c r="J42" s="14" t="str">
        <f t="shared" si="1"/>
        <v/>
      </c>
      <c r="K42" s="52"/>
      <c r="L42" s="52"/>
      <c r="M42" s="52"/>
      <c r="N42" s="52"/>
      <c r="T42" s="36">
        <f t="shared" si="0"/>
        <v>1984</v>
      </c>
      <c r="U42" s="36" t="s">
        <v>234</v>
      </c>
    </row>
    <row r="43" spans="2:21" ht="12.95" customHeight="1" x14ac:dyDescent="0.2">
      <c r="B43" s="65"/>
      <c r="C43" s="63"/>
      <c r="D43" s="9"/>
      <c r="E43" s="9"/>
      <c r="F43" s="9"/>
      <c r="G43" s="19"/>
      <c r="H43" s="10"/>
      <c r="I43" s="66"/>
      <c r="J43" s="14" t="str">
        <f t="shared" ref="J43:J74" si="22">IF(G43&lt;&gt;"",VLOOKUP(YEAR(G43),T:U,2,FALSE),"")</f>
        <v/>
      </c>
      <c r="K43" s="52"/>
      <c r="L43" s="52"/>
      <c r="M43" s="52"/>
      <c r="N43" s="52"/>
      <c r="T43" s="36">
        <f t="shared" si="0"/>
        <v>1983</v>
      </c>
      <c r="U43" s="36" t="s">
        <v>234</v>
      </c>
    </row>
    <row r="44" spans="2:21" ht="12.95" customHeight="1" x14ac:dyDescent="0.2">
      <c r="B44" s="65">
        <v>12</v>
      </c>
      <c r="C44" s="64"/>
      <c r="D44" s="6"/>
      <c r="E44" s="6"/>
      <c r="F44" s="6"/>
      <c r="G44" s="18"/>
      <c r="H44" s="7"/>
      <c r="I44" s="66" t="str">
        <f>IF(COUNTA(C44:H46)=16,Club!$B$9,"")</f>
        <v/>
      </c>
      <c r="J44" s="14" t="str">
        <f t="shared" si="22"/>
        <v/>
      </c>
      <c r="K44" s="52" t="str">
        <f>IF(G44&lt;&gt;"",VLOOKUP(YEAR(MIN(G44:G46)),T:U,2,FALSE),"")</f>
        <v/>
      </c>
      <c r="L44" s="52" t="str">
        <f t="shared" ref="L44" si="23">IF(I44&lt;&gt;"","MIXTE","")</f>
        <v/>
      </c>
      <c r="M44" s="52" t="str">
        <f>IF(COUNTBLANK(I44:L46)=6,"OK","pas OK")</f>
        <v>pas OK</v>
      </c>
      <c r="N44" s="52" t="str">
        <f t="shared" ref="N44:N92" si="24">IF(M44="OK","Kata Team "&amp;L44&amp;" "&amp;K44,"")</f>
        <v/>
      </c>
      <c r="T44" s="36">
        <f t="shared" si="0"/>
        <v>1982</v>
      </c>
      <c r="U44" s="36" t="s">
        <v>234</v>
      </c>
    </row>
    <row r="45" spans="2:21" ht="12.95" customHeight="1" x14ac:dyDescent="0.2">
      <c r="B45" s="65"/>
      <c r="C45" s="62"/>
      <c r="D45" s="5"/>
      <c r="E45" s="5"/>
      <c r="F45" s="5"/>
      <c r="G45" s="17"/>
      <c r="H45" s="8"/>
      <c r="I45" s="66"/>
      <c r="J45" s="14" t="str">
        <f t="shared" si="22"/>
        <v/>
      </c>
      <c r="K45" s="52"/>
      <c r="L45" s="52"/>
      <c r="M45" s="52"/>
      <c r="N45" s="52"/>
      <c r="T45" s="36">
        <f t="shared" si="0"/>
        <v>1981</v>
      </c>
      <c r="U45" s="36" t="s">
        <v>234</v>
      </c>
    </row>
    <row r="46" spans="2:21" ht="12.95" customHeight="1" x14ac:dyDescent="0.2">
      <c r="B46" s="65"/>
      <c r="C46" s="63"/>
      <c r="D46" s="9"/>
      <c r="E46" s="9"/>
      <c r="F46" s="9"/>
      <c r="G46" s="19"/>
      <c r="H46" s="10"/>
      <c r="I46" s="66"/>
      <c r="J46" s="14" t="str">
        <f t="shared" si="22"/>
        <v/>
      </c>
      <c r="K46" s="52"/>
      <c r="L46" s="52"/>
      <c r="M46" s="52"/>
      <c r="N46" s="52"/>
      <c r="T46" s="36">
        <f t="shared" si="0"/>
        <v>1980</v>
      </c>
      <c r="U46" s="36" t="s">
        <v>234</v>
      </c>
    </row>
    <row r="47" spans="2:21" ht="12.95" customHeight="1" x14ac:dyDescent="0.2">
      <c r="B47" s="65">
        <v>13</v>
      </c>
      <c r="C47" s="64"/>
      <c r="D47" s="6"/>
      <c r="E47" s="6"/>
      <c r="F47" s="6"/>
      <c r="G47" s="18"/>
      <c r="H47" s="7"/>
      <c r="I47" s="66" t="str">
        <f>IF(COUNTA(C47:H49)=16,Club!$B$9,"")</f>
        <v/>
      </c>
      <c r="J47" s="14" t="str">
        <f t="shared" si="22"/>
        <v/>
      </c>
      <c r="K47" s="52" t="str">
        <f>IF(G47&lt;&gt;"",VLOOKUP(YEAR(MIN(G47:G49)),T:U,2,FALSE),"")</f>
        <v/>
      </c>
      <c r="L47" s="52" t="str">
        <f t="shared" ref="L47" si="25">IF(I47&lt;&gt;"","MIXTE","")</f>
        <v/>
      </c>
      <c r="M47" s="52" t="str">
        <f>IF(COUNTBLANK(I47:L49)=6,"OK","pas OK")</f>
        <v>pas OK</v>
      </c>
      <c r="N47" s="52" t="str">
        <f t="shared" ref="N47:N95" si="26">IF(M47="OK","Kata Team "&amp;L47&amp;" "&amp;K47,"")</f>
        <v/>
      </c>
      <c r="T47" s="36">
        <f t="shared" si="0"/>
        <v>1979</v>
      </c>
      <c r="U47" s="36" t="s">
        <v>234</v>
      </c>
    </row>
    <row r="48" spans="2:21" ht="12.95" customHeight="1" x14ac:dyDescent="0.2">
      <c r="B48" s="65"/>
      <c r="C48" s="62"/>
      <c r="D48" s="5"/>
      <c r="E48" s="5"/>
      <c r="F48" s="5"/>
      <c r="G48" s="17"/>
      <c r="H48" s="8"/>
      <c r="I48" s="66"/>
      <c r="J48" s="14" t="str">
        <f t="shared" si="22"/>
        <v/>
      </c>
      <c r="K48" s="52"/>
      <c r="L48" s="52"/>
      <c r="M48" s="52"/>
      <c r="N48" s="52"/>
      <c r="T48" s="36">
        <f t="shared" si="0"/>
        <v>1978</v>
      </c>
      <c r="U48" s="36" t="s">
        <v>234</v>
      </c>
    </row>
    <row r="49" spans="2:21" ht="12.95" customHeight="1" x14ac:dyDescent="0.2">
      <c r="B49" s="65"/>
      <c r="C49" s="63"/>
      <c r="D49" s="9"/>
      <c r="E49" s="9"/>
      <c r="F49" s="9"/>
      <c r="G49" s="19"/>
      <c r="H49" s="10"/>
      <c r="I49" s="66"/>
      <c r="J49" s="14" t="str">
        <f t="shared" si="22"/>
        <v/>
      </c>
      <c r="K49" s="52"/>
      <c r="L49" s="52"/>
      <c r="M49" s="52"/>
      <c r="N49" s="52"/>
      <c r="T49" s="36">
        <f t="shared" si="0"/>
        <v>1977</v>
      </c>
      <c r="U49" s="36" t="s">
        <v>234</v>
      </c>
    </row>
    <row r="50" spans="2:21" ht="12.95" customHeight="1" x14ac:dyDescent="0.2">
      <c r="B50" s="65">
        <v>14</v>
      </c>
      <c r="C50" s="64"/>
      <c r="D50" s="6"/>
      <c r="E50" s="6"/>
      <c r="F50" s="6"/>
      <c r="G50" s="18"/>
      <c r="H50" s="7"/>
      <c r="I50" s="66" t="str">
        <f>IF(COUNTA(C50:H52)=16,Club!$B$9,"")</f>
        <v/>
      </c>
      <c r="J50" s="14" t="str">
        <f t="shared" si="22"/>
        <v/>
      </c>
      <c r="K50" s="52" t="str">
        <f>IF(G50&lt;&gt;"",VLOOKUP(YEAR(MIN(G50:G52)),T:U,2,FALSE),"")</f>
        <v/>
      </c>
      <c r="L50" s="52" t="str">
        <f t="shared" ref="L50" si="27">IF(I50&lt;&gt;"","MIXTE","")</f>
        <v/>
      </c>
      <c r="M50" s="52" t="str">
        <f>IF(COUNTBLANK(I50:L52)=6,"OK","pas OK")</f>
        <v>pas OK</v>
      </c>
      <c r="N50" s="52" t="str">
        <f t="shared" ref="N50:N98" si="28">IF(M50="OK","Kata Team "&amp;L50&amp;" "&amp;K50,"")</f>
        <v/>
      </c>
      <c r="T50" s="36">
        <f t="shared" si="0"/>
        <v>1976</v>
      </c>
      <c r="U50" s="36" t="s">
        <v>234</v>
      </c>
    </row>
    <row r="51" spans="2:21" ht="12.95" customHeight="1" x14ac:dyDescent="0.2">
      <c r="B51" s="65"/>
      <c r="C51" s="62"/>
      <c r="D51" s="5"/>
      <c r="E51" s="5"/>
      <c r="F51" s="5"/>
      <c r="G51" s="17"/>
      <c r="H51" s="8"/>
      <c r="I51" s="66"/>
      <c r="J51" s="14" t="str">
        <f t="shared" si="22"/>
        <v/>
      </c>
      <c r="K51" s="52"/>
      <c r="L51" s="52"/>
      <c r="M51" s="52"/>
      <c r="N51" s="52"/>
      <c r="T51" s="36">
        <f t="shared" si="0"/>
        <v>1975</v>
      </c>
      <c r="U51" s="36" t="s">
        <v>234</v>
      </c>
    </row>
    <row r="52" spans="2:21" ht="12.95" customHeight="1" x14ac:dyDescent="0.2">
      <c r="B52" s="65"/>
      <c r="C52" s="63"/>
      <c r="D52" s="9"/>
      <c r="E52" s="9"/>
      <c r="F52" s="9"/>
      <c r="G52" s="19"/>
      <c r="H52" s="10"/>
      <c r="I52" s="66"/>
      <c r="J52" s="14" t="str">
        <f t="shared" si="22"/>
        <v/>
      </c>
      <c r="K52" s="52"/>
      <c r="L52" s="52"/>
      <c r="M52" s="52"/>
      <c r="N52" s="52"/>
      <c r="T52" s="36">
        <f t="shared" si="0"/>
        <v>1974</v>
      </c>
      <c r="U52" s="36" t="s">
        <v>234</v>
      </c>
    </row>
    <row r="53" spans="2:21" ht="12.95" customHeight="1" x14ac:dyDescent="0.2">
      <c r="B53" s="65">
        <v>15</v>
      </c>
      <c r="C53" s="64"/>
      <c r="D53" s="6"/>
      <c r="E53" s="6"/>
      <c r="F53" s="6"/>
      <c r="G53" s="18"/>
      <c r="H53" s="7"/>
      <c r="I53" s="66" t="str">
        <f>IF(COUNTA(C53:H55)=16,Club!$B$9,"")</f>
        <v/>
      </c>
      <c r="J53" s="14" t="str">
        <f t="shared" si="22"/>
        <v/>
      </c>
      <c r="K53" s="52" t="str">
        <f>IF(G53&lt;&gt;"",VLOOKUP(YEAR(MIN(G53:G55)),T:U,2,FALSE),"")</f>
        <v/>
      </c>
      <c r="L53" s="52" t="str">
        <f t="shared" ref="L53" si="29">IF(I53&lt;&gt;"","MIXTE","")</f>
        <v/>
      </c>
      <c r="M53" s="52" t="str">
        <f>IF(COUNTBLANK(I53:L55)=6,"OK","pas OK")</f>
        <v>pas OK</v>
      </c>
      <c r="N53" s="52" t="str">
        <f t="shared" ref="N53:N77" si="30">IF(M53="OK","Kata Team "&amp;L53&amp;" "&amp;K53,"")</f>
        <v/>
      </c>
      <c r="T53" s="36">
        <f t="shared" si="0"/>
        <v>1973</v>
      </c>
      <c r="U53" s="36" t="s">
        <v>234</v>
      </c>
    </row>
    <row r="54" spans="2:21" ht="12.95" customHeight="1" x14ac:dyDescent="0.2">
      <c r="B54" s="65"/>
      <c r="C54" s="62"/>
      <c r="D54" s="5"/>
      <c r="E54" s="5"/>
      <c r="F54" s="5"/>
      <c r="G54" s="17"/>
      <c r="H54" s="8"/>
      <c r="I54" s="66"/>
      <c r="J54" s="14" t="str">
        <f t="shared" si="22"/>
        <v/>
      </c>
      <c r="K54" s="52"/>
      <c r="L54" s="52"/>
      <c r="M54" s="52"/>
      <c r="N54" s="52"/>
      <c r="T54" s="36">
        <f t="shared" si="0"/>
        <v>1972</v>
      </c>
      <c r="U54" s="36" t="s">
        <v>234</v>
      </c>
    </row>
    <row r="55" spans="2:21" ht="12.95" customHeight="1" x14ac:dyDescent="0.2">
      <c r="B55" s="65"/>
      <c r="C55" s="63"/>
      <c r="D55" s="9"/>
      <c r="E55" s="9"/>
      <c r="F55" s="9"/>
      <c r="G55" s="19"/>
      <c r="H55" s="10"/>
      <c r="I55" s="66"/>
      <c r="J55" s="14" t="str">
        <f t="shared" si="22"/>
        <v/>
      </c>
      <c r="K55" s="52"/>
      <c r="L55" s="52"/>
      <c r="M55" s="52"/>
      <c r="N55" s="52"/>
      <c r="T55" s="36">
        <f t="shared" si="0"/>
        <v>1971</v>
      </c>
      <c r="U55" s="36" t="s">
        <v>234</v>
      </c>
    </row>
    <row r="56" spans="2:21" ht="12.95" customHeight="1" x14ac:dyDescent="0.2">
      <c r="B56" s="65">
        <v>16</v>
      </c>
      <c r="C56" s="64"/>
      <c r="D56" s="6"/>
      <c r="E56" s="6"/>
      <c r="F56" s="6"/>
      <c r="G56" s="18"/>
      <c r="H56" s="7"/>
      <c r="I56" s="66" t="str">
        <f>IF(COUNTA(C56:H58)=16,Club!$B$9,"")</f>
        <v/>
      </c>
      <c r="J56" s="14" t="str">
        <f t="shared" si="22"/>
        <v/>
      </c>
      <c r="K56" s="52" t="str">
        <f>IF(G56&lt;&gt;"",VLOOKUP(YEAR(MIN(G56:G58)),T:U,2,FALSE),"")</f>
        <v/>
      </c>
      <c r="L56" s="52" t="str">
        <f t="shared" ref="L56" si="31">IF(I56&lt;&gt;"","MIXTE","")</f>
        <v/>
      </c>
      <c r="M56" s="52" t="str">
        <f>IF(COUNTBLANK(I56:L58)=6,"OK","pas OK")</f>
        <v>pas OK</v>
      </c>
      <c r="N56" s="52" t="str">
        <f t="shared" ref="N56:N80" si="32">IF(M56="OK","Kata Team "&amp;L56&amp;" "&amp;K56,"")</f>
        <v/>
      </c>
      <c r="T56" s="36">
        <f t="shared" si="0"/>
        <v>1970</v>
      </c>
      <c r="U56" s="36" t="s">
        <v>234</v>
      </c>
    </row>
    <row r="57" spans="2:21" ht="12.95" customHeight="1" x14ac:dyDescent="0.2">
      <c r="B57" s="65"/>
      <c r="C57" s="62"/>
      <c r="D57" s="5"/>
      <c r="E57" s="5"/>
      <c r="F57" s="5"/>
      <c r="G57" s="17"/>
      <c r="H57" s="8"/>
      <c r="I57" s="66"/>
      <c r="J57" s="14" t="str">
        <f t="shared" si="22"/>
        <v/>
      </c>
      <c r="K57" s="52"/>
      <c r="L57" s="52"/>
      <c r="M57" s="52"/>
      <c r="N57" s="52"/>
      <c r="T57" s="36">
        <f t="shared" si="0"/>
        <v>1969</v>
      </c>
      <c r="U57" s="36" t="s">
        <v>234</v>
      </c>
    </row>
    <row r="58" spans="2:21" ht="12.95" customHeight="1" x14ac:dyDescent="0.2">
      <c r="B58" s="65"/>
      <c r="C58" s="63"/>
      <c r="D58" s="9"/>
      <c r="E58" s="9"/>
      <c r="F58" s="9"/>
      <c r="G58" s="19"/>
      <c r="H58" s="10"/>
      <c r="I58" s="66"/>
      <c r="J58" s="14" t="str">
        <f t="shared" si="22"/>
        <v/>
      </c>
      <c r="K58" s="52"/>
      <c r="L58" s="52"/>
      <c r="M58" s="52"/>
      <c r="N58" s="52"/>
      <c r="T58" s="36">
        <f t="shared" si="0"/>
        <v>1968</v>
      </c>
      <c r="U58" s="36" t="s">
        <v>234</v>
      </c>
    </row>
    <row r="59" spans="2:21" ht="12.95" customHeight="1" x14ac:dyDescent="0.2">
      <c r="B59" s="65">
        <v>17</v>
      </c>
      <c r="C59" s="64"/>
      <c r="D59" s="6"/>
      <c r="E59" s="6"/>
      <c r="F59" s="6"/>
      <c r="G59" s="18"/>
      <c r="H59" s="7"/>
      <c r="I59" s="66" t="str">
        <f>IF(COUNTA(C59:H61)=16,Club!$B$9,"")</f>
        <v/>
      </c>
      <c r="J59" s="14" t="str">
        <f t="shared" si="22"/>
        <v/>
      </c>
      <c r="K59" s="52" t="str">
        <f>IF(G59&lt;&gt;"",VLOOKUP(YEAR(MIN(G59:G61)),T:U,2,FALSE),"")</f>
        <v/>
      </c>
      <c r="L59" s="52" t="str">
        <f t="shared" ref="L59" si="33">IF(I59&lt;&gt;"","MIXTE","")</f>
        <v/>
      </c>
      <c r="M59" s="52" t="str">
        <f>IF(COUNTBLANK(I59:L61)=6,"OK","pas OK")</f>
        <v>pas OK</v>
      </c>
      <c r="N59" s="52" t="str">
        <f t="shared" ref="N59" si="34">IF(M59="OK","Kata Team "&amp;L59&amp;" "&amp;K59,"")</f>
        <v/>
      </c>
      <c r="T59" s="36">
        <f t="shared" si="0"/>
        <v>1967</v>
      </c>
      <c r="U59" s="36" t="s">
        <v>234</v>
      </c>
    </row>
    <row r="60" spans="2:21" ht="12.95" customHeight="1" x14ac:dyDescent="0.2">
      <c r="B60" s="65"/>
      <c r="C60" s="62"/>
      <c r="D60" s="5"/>
      <c r="E60" s="5"/>
      <c r="F60" s="5"/>
      <c r="G60" s="17"/>
      <c r="H60" s="8"/>
      <c r="I60" s="66"/>
      <c r="J60" s="14" t="str">
        <f t="shared" si="22"/>
        <v/>
      </c>
      <c r="K60" s="52"/>
      <c r="L60" s="52"/>
      <c r="M60" s="52"/>
      <c r="N60" s="52"/>
      <c r="T60" s="36">
        <f t="shared" si="0"/>
        <v>1966</v>
      </c>
      <c r="U60" s="36" t="s">
        <v>234</v>
      </c>
    </row>
    <row r="61" spans="2:21" ht="12.95" customHeight="1" x14ac:dyDescent="0.2">
      <c r="B61" s="65"/>
      <c r="C61" s="63"/>
      <c r="D61" s="9"/>
      <c r="E61" s="9"/>
      <c r="F61" s="9"/>
      <c r="G61" s="19"/>
      <c r="H61" s="10"/>
      <c r="I61" s="66"/>
      <c r="J61" s="14" t="str">
        <f t="shared" si="22"/>
        <v/>
      </c>
      <c r="K61" s="52"/>
      <c r="L61" s="52"/>
      <c r="M61" s="52"/>
      <c r="N61" s="52"/>
      <c r="T61" s="36">
        <f t="shared" si="0"/>
        <v>1965</v>
      </c>
      <c r="U61" s="36" t="s">
        <v>234</v>
      </c>
    </row>
    <row r="62" spans="2:21" ht="12.95" customHeight="1" x14ac:dyDescent="0.2">
      <c r="B62" s="65">
        <v>18</v>
      </c>
      <c r="C62" s="64"/>
      <c r="D62" s="6"/>
      <c r="E62" s="6"/>
      <c r="F62" s="6"/>
      <c r="G62" s="18"/>
      <c r="H62" s="7"/>
      <c r="I62" s="66" t="str">
        <f>IF(COUNTA(C62:H64)=16,Club!$B$9,"")</f>
        <v/>
      </c>
      <c r="J62" s="14" t="str">
        <f t="shared" si="22"/>
        <v/>
      </c>
      <c r="K62" s="52" t="str">
        <f>IF(G62&lt;&gt;"",VLOOKUP(YEAR(MIN(G62:G64)),T:U,2,FALSE),"")</f>
        <v/>
      </c>
      <c r="L62" s="52" t="str">
        <f t="shared" ref="L62" si="35">IF(I62&lt;&gt;"","MIXTE","")</f>
        <v/>
      </c>
      <c r="M62" s="52" t="str">
        <f>IF(COUNTBLANK(I62:L64)=6,"OK","pas OK")</f>
        <v>pas OK</v>
      </c>
      <c r="N62" s="52" t="str">
        <f t="shared" si="19"/>
        <v/>
      </c>
      <c r="T62" s="36">
        <f t="shared" si="0"/>
        <v>1964</v>
      </c>
      <c r="U62" s="36" t="s">
        <v>234</v>
      </c>
    </row>
    <row r="63" spans="2:21" ht="12.95" customHeight="1" x14ac:dyDescent="0.2">
      <c r="B63" s="65"/>
      <c r="C63" s="62"/>
      <c r="D63" s="5"/>
      <c r="E63" s="5"/>
      <c r="F63" s="5"/>
      <c r="G63" s="17"/>
      <c r="H63" s="8"/>
      <c r="I63" s="66"/>
      <c r="J63" s="14" t="str">
        <f t="shared" si="22"/>
        <v/>
      </c>
      <c r="K63" s="52"/>
      <c r="L63" s="52"/>
      <c r="M63" s="52"/>
      <c r="N63" s="52"/>
      <c r="T63" s="36" t="s">
        <v>72</v>
      </c>
    </row>
    <row r="64" spans="2:21" ht="12.95" customHeight="1" x14ac:dyDescent="0.2">
      <c r="B64" s="65"/>
      <c r="C64" s="63"/>
      <c r="D64" s="9"/>
      <c r="E64" s="9"/>
      <c r="F64" s="9"/>
      <c r="G64" s="19"/>
      <c r="H64" s="10"/>
      <c r="I64" s="66"/>
      <c r="J64" s="14" t="str">
        <f t="shared" si="22"/>
        <v/>
      </c>
      <c r="K64" s="52"/>
      <c r="L64" s="52"/>
      <c r="M64" s="52"/>
      <c r="N64" s="52"/>
      <c r="T64" s="36" t="s">
        <v>73</v>
      </c>
    </row>
    <row r="65" spans="2:20" ht="12.95" customHeight="1" x14ac:dyDescent="0.2">
      <c r="B65" s="65">
        <v>19</v>
      </c>
      <c r="C65" s="64"/>
      <c r="D65" s="6"/>
      <c r="E65" s="6"/>
      <c r="F65" s="6"/>
      <c r="G65" s="18"/>
      <c r="H65" s="7"/>
      <c r="I65" s="66" t="str">
        <f>IF(COUNTA(C65:H67)=16,Club!$B$9,"")</f>
        <v/>
      </c>
      <c r="J65" s="14" t="str">
        <f t="shared" si="22"/>
        <v/>
      </c>
      <c r="K65" s="52" t="str">
        <f>IF(G65&lt;&gt;"",VLOOKUP(YEAR(MIN(G65:G67)),T:U,2,FALSE),"")</f>
        <v/>
      </c>
      <c r="L65" s="52" t="str">
        <f t="shared" ref="L65" si="36">IF(I65&lt;&gt;"","MIXTE","")</f>
        <v/>
      </c>
      <c r="M65" s="52" t="str">
        <f>IF(COUNTBLANK(I65:L67)=6,"OK","pas OK")</f>
        <v>pas OK</v>
      </c>
      <c r="N65" s="52" t="str">
        <f t="shared" si="21"/>
        <v/>
      </c>
      <c r="T65" s="36" t="s">
        <v>74</v>
      </c>
    </row>
    <row r="66" spans="2:20" ht="12.95" customHeight="1" x14ac:dyDescent="0.2">
      <c r="B66" s="65"/>
      <c r="C66" s="62"/>
      <c r="D66" s="5"/>
      <c r="E66" s="5"/>
      <c r="F66" s="5"/>
      <c r="G66" s="17"/>
      <c r="H66" s="8"/>
      <c r="I66" s="66"/>
      <c r="J66" s="14" t="str">
        <f t="shared" si="22"/>
        <v/>
      </c>
      <c r="K66" s="52"/>
      <c r="L66" s="52"/>
      <c r="M66" s="52"/>
      <c r="N66" s="52"/>
      <c r="T66" s="36" t="s">
        <v>75</v>
      </c>
    </row>
    <row r="67" spans="2:20" ht="12.95" customHeight="1" x14ac:dyDescent="0.2">
      <c r="B67" s="65"/>
      <c r="C67" s="63"/>
      <c r="D67" s="9"/>
      <c r="E67" s="9"/>
      <c r="F67" s="9"/>
      <c r="G67" s="19"/>
      <c r="H67" s="10"/>
      <c r="I67" s="66"/>
      <c r="J67" s="14" t="str">
        <f t="shared" si="22"/>
        <v/>
      </c>
      <c r="K67" s="52"/>
      <c r="L67" s="52"/>
      <c r="M67" s="52"/>
      <c r="N67" s="52"/>
      <c r="T67" s="36" t="s">
        <v>76</v>
      </c>
    </row>
    <row r="68" spans="2:20" ht="12.95" customHeight="1" x14ac:dyDescent="0.2">
      <c r="B68" s="65">
        <v>20</v>
      </c>
      <c r="C68" s="64"/>
      <c r="D68" s="6"/>
      <c r="E68" s="6"/>
      <c r="F68" s="6"/>
      <c r="G68" s="18"/>
      <c r="H68" s="7"/>
      <c r="I68" s="66" t="str">
        <f>IF(COUNTA(C68:H70)=16,Club!$B$9,"")</f>
        <v/>
      </c>
      <c r="J68" s="14" t="str">
        <f t="shared" si="22"/>
        <v/>
      </c>
      <c r="K68" s="52" t="str">
        <f>IF(G68&lt;&gt;"",VLOOKUP(YEAR(MIN(G68:G70)),T:U,2,FALSE),"")</f>
        <v/>
      </c>
      <c r="L68" s="52" t="str">
        <f t="shared" ref="L68" si="37">IF(I68&lt;&gt;"","MIXTE","")</f>
        <v/>
      </c>
      <c r="M68" s="52" t="str">
        <f>IF(COUNTBLANK(I68:L70)=6,"OK","pas OK")</f>
        <v>pas OK</v>
      </c>
      <c r="N68" s="52" t="str">
        <f t="shared" si="24"/>
        <v/>
      </c>
      <c r="T68" s="36" t="s">
        <v>77</v>
      </c>
    </row>
    <row r="69" spans="2:20" ht="12.95" customHeight="1" x14ac:dyDescent="0.2">
      <c r="B69" s="65"/>
      <c r="C69" s="62"/>
      <c r="D69" s="5"/>
      <c r="E69" s="5"/>
      <c r="F69" s="5"/>
      <c r="G69" s="17"/>
      <c r="H69" s="8"/>
      <c r="I69" s="66"/>
      <c r="J69" s="14" t="str">
        <f t="shared" si="22"/>
        <v/>
      </c>
      <c r="K69" s="52"/>
      <c r="L69" s="52"/>
      <c r="M69" s="52"/>
      <c r="N69" s="52"/>
      <c r="T69" s="36" t="s">
        <v>78</v>
      </c>
    </row>
    <row r="70" spans="2:20" ht="12.95" customHeight="1" x14ac:dyDescent="0.2">
      <c r="B70" s="65"/>
      <c r="C70" s="63"/>
      <c r="D70" s="9"/>
      <c r="E70" s="9"/>
      <c r="F70" s="9"/>
      <c r="G70" s="19"/>
      <c r="H70" s="10"/>
      <c r="I70" s="66"/>
      <c r="J70" s="14" t="str">
        <f t="shared" si="22"/>
        <v/>
      </c>
      <c r="K70" s="52"/>
      <c r="L70" s="52"/>
      <c r="M70" s="52"/>
      <c r="N70" s="52"/>
      <c r="T70" s="36" t="s">
        <v>79</v>
      </c>
    </row>
    <row r="71" spans="2:20" ht="12.95" customHeight="1" x14ac:dyDescent="0.2">
      <c r="B71" s="65">
        <v>21</v>
      </c>
      <c r="C71" s="64"/>
      <c r="D71" s="6"/>
      <c r="E71" s="6"/>
      <c r="F71" s="6"/>
      <c r="G71" s="18"/>
      <c r="H71" s="7"/>
      <c r="I71" s="66" t="str">
        <f>IF(COUNTA(C71:H73)=16,Club!$B$9,"")</f>
        <v/>
      </c>
      <c r="J71" s="14" t="str">
        <f t="shared" si="22"/>
        <v/>
      </c>
      <c r="K71" s="52" t="str">
        <f>IF(G71&lt;&gt;"",VLOOKUP(YEAR(MIN(G71:G73)),T:U,2,FALSE),"")</f>
        <v/>
      </c>
      <c r="L71" s="52" t="str">
        <f t="shared" ref="L71" si="38">IF(I71&lt;&gt;"","MIXTE","")</f>
        <v/>
      </c>
      <c r="M71" s="52" t="str">
        <f>IF(COUNTBLANK(I71:L73)=6,"OK","pas OK")</f>
        <v>pas OK</v>
      </c>
      <c r="N71" s="52" t="str">
        <f t="shared" si="26"/>
        <v/>
      </c>
      <c r="T71" s="36" t="s">
        <v>80</v>
      </c>
    </row>
    <row r="72" spans="2:20" ht="12.95" customHeight="1" x14ac:dyDescent="0.2">
      <c r="B72" s="65"/>
      <c r="C72" s="62"/>
      <c r="D72" s="5"/>
      <c r="E72" s="5"/>
      <c r="F72" s="5"/>
      <c r="G72" s="17"/>
      <c r="H72" s="8"/>
      <c r="I72" s="66"/>
      <c r="J72" s="14" t="str">
        <f t="shared" si="22"/>
        <v/>
      </c>
      <c r="K72" s="52"/>
      <c r="L72" s="52"/>
      <c r="M72" s="52"/>
      <c r="N72" s="52"/>
      <c r="T72" s="36" t="s">
        <v>81</v>
      </c>
    </row>
    <row r="73" spans="2:20" ht="12.95" customHeight="1" x14ac:dyDescent="0.2">
      <c r="B73" s="65"/>
      <c r="C73" s="63"/>
      <c r="D73" s="9"/>
      <c r="E73" s="9"/>
      <c r="F73" s="9"/>
      <c r="G73" s="19"/>
      <c r="H73" s="10"/>
      <c r="I73" s="66"/>
      <c r="J73" s="14" t="str">
        <f t="shared" si="22"/>
        <v/>
      </c>
      <c r="K73" s="52"/>
      <c r="L73" s="52"/>
      <c r="M73" s="52"/>
      <c r="N73" s="52"/>
      <c r="T73" s="36" t="s">
        <v>82</v>
      </c>
    </row>
    <row r="74" spans="2:20" ht="12.95" customHeight="1" x14ac:dyDescent="0.2">
      <c r="B74" s="65">
        <v>22</v>
      </c>
      <c r="C74" s="64"/>
      <c r="D74" s="6"/>
      <c r="E74" s="6"/>
      <c r="F74" s="6"/>
      <c r="G74" s="18"/>
      <c r="H74" s="7"/>
      <c r="I74" s="66" t="str">
        <f>IF(COUNTA(C74:H76)=16,Club!$B$9,"")</f>
        <v/>
      </c>
      <c r="J74" s="14" t="str">
        <f t="shared" si="22"/>
        <v/>
      </c>
      <c r="K74" s="52" t="str">
        <f>IF(G74&lt;&gt;"",VLOOKUP(YEAR(MIN(G74:G76)),T:U,2,FALSE),"")</f>
        <v/>
      </c>
      <c r="L74" s="52" t="str">
        <f t="shared" ref="L74" si="39">IF(I74&lt;&gt;"","MIXTE","")</f>
        <v/>
      </c>
      <c r="M74" s="52" t="str">
        <f>IF(COUNTBLANK(I74:L76)=6,"OK","pas OK")</f>
        <v>pas OK</v>
      </c>
      <c r="N74" s="52" t="str">
        <f t="shared" si="28"/>
        <v/>
      </c>
      <c r="T74" s="36" t="s">
        <v>83</v>
      </c>
    </row>
    <row r="75" spans="2:20" ht="12.95" customHeight="1" x14ac:dyDescent="0.2">
      <c r="B75" s="65"/>
      <c r="C75" s="62"/>
      <c r="D75" s="5"/>
      <c r="E75" s="5"/>
      <c r="F75" s="5"/>
      <c r="G75" s="17"/>
      <c r="H75" s="8"/>
      <c r="I75" s="66"/>
      <c r="J75" s="14" t="str">
        <f t="shared" ref="J75:J100" si="40">IF(G75&lt;&gt;"",VLOOKUP(YEAR(G75),T:U,2,FALSE),"")</f>
        <v/>
      </c>
      <c r="K75" s="52"/>
      <c r="L75" s="52"/>
      <c r="M75" s="52"/>
      <c r="N75" s="52"/>
      <c r="T75" s="36" t="s">
        <v>84</v>
      </c>
    </row>
    <row r="76" spans="2:20" ht="12.95" customHeight="1" x14ac:dyDescent="0.2">
      <c r="B76" s="65"/>
      <c r="C76" s="63"/>
      <c r="D76" s="9"/>
      <c r="E76" s="9"/>
      <c r="F76" s="9"/>
      <c r="G76" s="19"/>
      <c r="H76" s="10"/>
      <c r="I76" s="66"/>
      <c r="J76" s="14" t="str">
        <f t="shared" si="40"/>
        <v/>
      </c>
      <c r="K76" s="52"/>
      <c r="L76" s="52"/>
      <c r="M76" s="52"/>
      <c r="N76" s="52"/>
      <c r="T76" s="36" t="s">
        <v>85</v>
      </c>
    </row>
    <row r="77" spans="2:20" ht="12.95" customHeight="1" x14ac:dyDescent="0.2">
      <c r="B77" s="65">
        <v>23</v>
      </c>
      <c r="C77" s="64"/>
      <c r="D77" s="6"/>
      <c r="E77" s="6"/>
      <c r="F77" s="6"/>
      <c r="G77" s="18"/>
      <c r="H77" s="7"/>
      <c r="I77" s="66" t="str">
        <f>IF(COUNTA(C77:H79)=16,Club!$B$9,"")</f>
        <v/>
      </c>
      <c r="J77" s="14" t="str">
        <f t="shared" si="40"/>
        <v/>
      </c>
      <c r="K77" s="52" t="str">
        <f>IF(G77&lt;&gt;"",VLOOKUP(YEAR(MIN(G77:G79)),T:U,2,FALSE),"")</f>
        <v/>
      </c>
      <c r="L77" s="52" t="str">
        <f t="shared" ref="L77" si="41">IF(I77&lt;&gt;"","MIXTE","")</f>
        <v/>
      </c>
      <c r="M77" s="52" t="str">
        <f>IF(COUNTBLANK(I77:L79)=6,"OK","pas OK")</f>
        <v>pas OK</v>
      </c>
      <c r="N77" s="52" t="str">
        <f t="shared" si="30"/>
        <v/>
      </c>
      <c r="T77" s="36" t="s">
        <v>86</v>
      </c>
    </row>
    <row r="78" spans="2:20" ht="12.95" customHeight="1" x14ac:dyDescent="0.2">
      <c r="B78" s="65"/>
      <c r="C78" s="62"/>
      <c r="D78" s="5"/>
      <c r="E78" s="5"/>
      <c r="F78" s="5"/>
      <c r="G78" s="17"/>
      <c r="H78" s="8"/>
      <c r="I78" s="66"/>
      <c r="J78" s="14" t="str">
        <f t="shared" si="40"/>
        <v/>
      </c>
      <c r="K78" s="52"/>
      <c r="L78" s="52"/>
      <c r="M78" s="52"/>
      <c r="N78" s="52"/>
      <c r="T78" s="36" t="s">
        <v>87</v>
      </c>
    </row>
    <row r="79" spans="2:20" ht="12.95" customHeight="1" x14ac:dyDescent="0.2">
      <c r="B79" s="65"/>
      <c r="C79" s="63"/>
      <c r="D79" s="9"/>
      <c r="E79" s="9"/>
      <c r="F79" s="9"/>
      <c r="G79" s="19"/>
      <c r="H79" s="10"/>
      <c r="I79" s="66"/>
      <c r="J79" s="14" t="str">
        <f t="shared" si="40"/>
        <v/>
      </c>
      <c r="K79" s="52"/>
      <c r="L79" s="52"/>
      <c r="M79" s="52"/>
      <c r="N79" s="52"/>
      <c r="T79" s="36" t="s">
        <v>88</v>
      </c>
    </row>
    <row r="80" spans="2:20" ht="12.95" customHeight="1" x14ac:dyDescent="0.2">
      <c r="B80" s="65">
        <v>24</v>
      </c>
      <c r="C80" s="64"/>
      <c r="D80" s="6"/>
      <c r="E80" s="6"/>
      <c r="F80" s="6"/>
      <c r="G80" s="18"/>
      <c r="H80" s="7"/>
      <c r="I80" s="66" t="str">
        <f>IF(COUNTA(C80:H82)=16,Club!$B$9,"")</f>
        <v/>
      </c>
      <c r="J80" s="14" t="str">
        <f t="shared" si="40"/>
        <v/>
      </c>
      <c r="K80" s="52" t="str">
        <f>IF(G80&lt;&gt;"",VLOOKUP(YEAR(MIN(G80:G82)),T:U,2,FALSE),"")</f>
        <v/>
      </c>
      <c r="L80" s="52" t="str">
        <f t="shared" ref="L80" si="42">IF(I80&lt;&gt;"","MIXTE","")</f>
        <v/>
      </c>
      <c r="M80" s="52" t="str">
        <f>IF(COUNTBLANK(I80:L82)=6,"OK","pas OK")</f>
        <v>pas OK</v>
      </c>
      <c r="N80" s="52" t="str">
        <f t="shared" si="32"/>
        <v/>
      </c>
      <c r="T80" s="36" t="s">
        <v>89</v>
      </c>
    </row>
    <row r="81" spans="2:20" ht="12.95" customHeight="1" x14ac:dyDescent="0.2">
      <c r="B81" s="65"/>
      <c r="C81" s="62"/>
      <c r="D81" s="5"/>
      <c r="E81" s="5"/>
      <c r="F81" s="5"/>
      <c r="G81" s="17"/>
      <c r="H81" s="8"/>
      <c r="I81" s="66"/>
      <c r="J81" s="14" t="str">
        <f t="shared" si="40"/>
        <v/>
      </c>
      <c r="K81" s="52"/>
      <c r="L81" s="52"/>
      <c r="M81" s="52"/>
      <c r="N81" s="52"/>
      <c r="T81" s="36" t="s">
        <v>90</v>
      </c>
    </row>
    <row r="82" spans="2:20" ht="12.95" customHeight="1" x14ac:dyDescent="0.2">
      <c r="B82" s="65"/>
      <c r="C82" s="63"/>
      <c r="D82" s="9"/>
      <c r="E82" s="9"/>
      <c r="F82" s="9"/>
      <c r="G82" s="19"/>
      <c r="H82" s="10"/>
      <c r="I82" s="66"/>
      <c r="J82" s="14" t="str">
        <f t="shared" si="40"/>
        <v/>
      </c>
      <c r="K82" s="52"/>
      <c r="L82" s="52"/>
      <c r="M82" s="52"/>
      <c r="N82" s="52"/>
      <c r="T82" s="36" t="s">
        <v>91</v>
      </c>
    </row>
    <row r="83" spans="2:20" ht="12.95" customHeight="1" x14ac:dyDescent="0.2">
      <c r="B83" s="65">
        <v>25</v>
      </c>
      <c r="C83" s="64"/>
      <c r="D83" s="6"/>
      <c r="E83" s="6"/>
      <c r="F83" s="6"/>
      <c r="G83" s="18"/>
      <c r="H83" s="7"/>
      <c r="I83" s="66" t="str">
        <f>IF(COUNTA(C83:H85)=16,Club!$B$9,"")</f>
        <v/>
      </c>
      <c r="J83" s="14" t="str">
        <f t="shared" si="40"/>
        <v/>
      </c>
      <c r="K83" s="52" t="str">
        <f>IF(G83&lt;&gt;"",VLOOKUP(YEAR(MIN(G83:G85)),T:U,2,FALSE),"")</f>
        <v/>
      </c>
      <c r="L83" s="52" t="str">
        <f t="shared" ref="L83" si="43">IF(I83&lt;&gt;"","MIXTE","")</f>
        <v/>
      </c>
      <c r="M83" s="52" t="str">
        <f>IF(COUNTBLANK(I83:L85)=6,"OK","pas OK")</f>
        <v>pas OK</v>
      </c>
      <c r="N83" s="52" t="str">
        <f t="shared" ref="N83" si="44">IF(M83="OK","Kata Team "&amp;L83&amp;" "&amp;K83,"")</f>
        <v/>
      </c>
      <c r="T83" s="36" t="s">
        <v>92</v>
      </c>
    </row>
    <row r="84" spans="2:20" ht="12.95" customHeight="1" x14ac:dyDescent="0.2">
      <c r="B84" s="65"/>
      <c r="C84" s="62"/>
      <c r="D84" s="5"/>
      <c r="E84" s="5"/>
      <c r="F84" s="5"/>
      <c r="G84" s="17"/>
      <c r="H84" s="8"/>
      <c r="I84" s="66"/>
      <c r="J84" s="14" t="str">
        <f t="shared" si="40"/>
        <v/>
      </c>
      <c r="K84" s="52"/>
      <c r="L84" s="52"/>
      <c r="M84" s="52"/>
      <c r="N84" s="52"/>
      <c r="T84" s="36" t="s">
        <v>93</v>
      </c>
    </row>
    <row r="85" spans="2:20" ht="12.95" customHeight="1" x14ac:dyDescent="0.2">
      <c r="B85" s="65"/>
      <c r="C85" s="63"/>
      <c r="D85" s="9"/>
      <c r="E85" s="9"/>
      <c r="F85" s="9"/>
      <c r="G85" s="19"/>
      <c r="H85" s="10"/>
      <c r="I85" s="66"/>
      <c r="J85" s="14" t="str">
        <f t="shared" si="40"/>
        <v/>
      </c>
      <c r="K85" s="52"/>
      <c r="L85" s="52"/>
      <c r="M85" s="52"/>
      <c r="N85" s="52"/>
      <c r="T85" s="36" t="s">
        <v>94</v>
      </c>
    </row>
    <row r="86" spans="2:20" ht="12.95" customHeight="1" x14ac:dyDescent="0.2">
      <c r="B86" s="65">
        <v>26</v>
      </c>
      <c r="C86" s="64"/>
      <c r="D86" s="6"/>
      <c r="E86" s="6"/>
      <c r="F86" s="6"/>
      <c r="G86" s="18"/>
      <c r="H86" s="7"/>
      <c r="I86" s="66" t="str">
        <f>IF(COUNTA(C86:H88)=16,Club!$B$9,"")</f>
        <v/>
      </c>
      <c r="J86" s="14" t="str">
        <f t="shared" si="40"/>
        <v/>
      </c>
      <c r="K86" s="52" t="str">
        <f>IF(G86&lt;&gt;"",VLOOKUP(YEAR(MIN(G86:G88)),T:U,2,FALSE),"")</f>
        <v/>
      </c>
      <c r="L86" s="52" t="str">
        <f t="shared" ref="L86" si="45">IF(I86&lt;&gt;"","MIXTE","")</f>
        <v/>
      </c>
      <c r="M86" s="52" t="str">
        <f>IF(COUNTBLANK(I86:L88)=6,"OK","pas OK")</f>
        <v>pas OK</v>
      </c>
      <c r="N86" s="52" t="str">
        <f t="shared" si="19"/>
        <v/>
      </c>
      <c r="T86" s="36" t="s">
        <v>95</v>
      </c>
    </row>
    <row r="87" spans="2:20" ht="12.95" customHeight="1" x14ac:dyDescent="0.2">
      <c r="B87" s="65"/>
      <c r="C87" s="62"/>
      <c r="D87" s="5"/>
      <c r="E87" s="5"/>
      <c r="F87" s="5"/>
      <c r="G87" s="17"/>
      <c r="H87" s="8"/>
      <c r="I87" s="66"/>
      <c r="J87" s="14" t="str">
        <f t="shared" si="40"/>
        <v/>
      </c>
      <c r="K87" s="52"/>
      <c r="L87" s="52"/>
      <c r="M87" s="52"/>
      <c r="N87" s="52"/>
      <c r="T87" s="36" t="s">
        <v>96</v>
      </c>
    </row>
    <row r="88" spans="2:20" ht="12.95" customHeight="1" x14ac:dyDescent="0.2">
      <c r="B88" s="65"/>
      <c r="C88" s="63"/>
      <c r="D88" s="9"/>
      <c r="E88" s="9"/>
      <c r="F88" s="9"/>
      <c r="G88" s="19"/>
      <c r="H88" s="10"/>
      <c r="I88" s="66"/>
      <c r="J88" s="14" t="str">
        <f t="shared" si="40"/>
        <v/>
      </c>
      <c r="K88" s="52"/>
      <c r="L88" s="52"/>
      <c r="M88" s="52"/>
      <c r="N88" s="52"/>
      <c r="T88" s="36" t="s">
        <v>97</v>
      </c>
    </row>
    <row r="89" spans="2:20" x14ac:dyDescent="0.2">
      <c r="B89" s="65">
        <v>27</v>
      </c>
      <c r="C89" s="64"/>
      <c r="D89" s="6"/>
      <c r="E89" s="6"/>
      <c r="F89" s="6"/>
      <c r="G89" s="18"/>
      <c r="H89" s="7"/>
      <c r="I89" s="66" t="str">
        <f>IF(COUNTA(C89:H91)=16,Club!$B$9,"")</f>
        <v/>
      </c>
      <c r="J89" s="14" t="str">
        <f t="shared" si="40"/>
        <v/>
      </c>
      <c r="K89" s="52" t="str">
        <f>IF(G89&lt;&gt;"",VLOOKUP(YEAR(MIN(G89:G91)),T:U,2,FALSE),"")</f>
        <v/>
      </c>
      <c r="L89" s="52" t="str">
        <f t="shared" ref="L89" si="46">IF(I89&lt;&gt;"","MIXTE","")</f>
        <v/>
      </c>
      <c r="M89" s="52" t="str">
        <f>IF(COUNTBLANK(I89:L91)=6,"OK","pas OK")</f>
        <v>pas OK</v>
      </c>
      <c r="N89" s="52" t="str">
        <f t="shared" si="21"/>
        <v/>
      </c>
      <c r="T89" s="36" t="s">
        <v>98</v>
      </c>
    </row>
    <row r="90" spans="2:20" x14ac:dyDescent="0.2">
      <c r="B90" s="65"/>
      <c r="C90" s="62"/>
      <c r="D90" s="5"/>
      <c r="E90" s="5"/>
      <c r="F90" s="5"/>
      <c r="G90" s="17"/>
      <c r="H90" s="8"/>
      <c r="I90" s="66"/>
      <c r="J90" s="14" t="str">
        <f t="shared" si="40"/>
        <v/>
      </c>
      <c r="K90" s="52"/>
      <c r="L90" s="52"/>
      <c r="M90" s="52"/>
      <c r="N90" s="52"/>
      <c r="T90" s="36" t="s">
        <v>99</v>
      </c>
    </row>
    <row r="91" spans="2:20" x14ac:dyDescent="0.2">
      <c r="B91" s="65"/>
      <c r="C91" s="63"/>
      <c r="D91" s="9"/>
      <c r="E91" s="9"/>
      <c r="F91" s="9"/>
      <c r="G91" s="19"/>
      <c r="H91" s="10"/>
      <c r="I91" s="66"/>
      <c r="J91" s="14" t="str">
        <f t="shared" si="40"/>
        <v/>
      </c>
      <c r="K91" s="52"/>
      <c r="L91" s="52"/>
      <c r="M91" s="52"/>
      <c r="N91" s="52"/>
      <c r="T91" s="36" t="s">
        <v>100</v>
      </c>
    </row>
    <row r="92" spans="2:20" x14ac:dyDescent="0.2">
      <c r="B92" s="65">
        <v>28</v>
      </c>
      <c r="C92" s="64"/>
      <c r="D92" s="6"/>
      <c r="E92" s="6"/>
      <c r="F92" s="6"/>
      <c r="G92" s="18"/>
      <c r="H92" s="7"/>
      <c r="I92" s="66" t="str">
        <f>IF(COUNTA(C92:H94)=16,Club!$B$9,"")</f>
        <v/>
      </c>
      <c r="J92" s="14" t="str">
        <f t="shared" si="40"/>
        <v/>
      </c>
      <c r="K92" s="52" t="str">
        <f>IF(G92&lt;&gt;"",VLOOKUP(YEAR(MIN(G92:G94)),T:U,2,FALSE),"")</f>
        <v/>
      </c>
      <c r="L92" s="52" t="str">
        <f t="shared" ref="L92" si="47">IF(I92&lt;&gt;"","MIXTE","")</f>
        <v/>
      </c>
      <c r="M92" s="52" t="str">
        <f>IF(COUNTBLANK(I92:L94)=6,"OK","pas OK")</f>
        <v>pas OK</v>
      </c>
      <c r="N92" s="52" t="str">
        <f t="shared" si="24"/>
        <v/>
      </c>
      <c r="T92" s="36" t="s">
        <v>101</v>
      </c>
    </row>
    <row r="93" spans="2:20" x14ac:dyDescent="0.2">
      <c r="B93" s="65"/>
      <c r="C93" s="62"/>
      <c r="D93" s="5"/>
      <c r="E93" s="5"/>
      <c r="F93" s="5"/>
      <c r="G93" s="17"/>
      <c r="H93" s="8"/>
      <c r="I93" s="66"/>
      <c r="J93" s="14" t="str">
        <f t="shared" si="40"/>
        <v/>
      </c>
      <c r="K93" s="52"/>
      <c r="L93" s="52"/>
      <c r="M93" s="52"/>
      <c r="N93" s="52"/>
      <c r="T93" s="36" t="s">
        <v>102</v>
      </c>
    </row>
    <row r="94" spans="2:20" x14ac:dyDescent="0.2">
      <c r="B94" s="65"/>
      <c r="C94" s="63"/>
      <c r="D94" s="9"/>
      <c r="E94" s="9"/>
      <c r="F94" s="9"/>
      <c r="G94" s="19"/>
      <c r="H94" s="10"/>
      <c r="I94" s="66"/>
      <c r="J94" s="14" t="str">
        <f t="shared" si="40"/>
        <v/>
      </c>
      <c r="K94" s="52"/>
      <c r="L94" s="52"/>
      <c r="M94" s="52"/>
      <c r="N94" s="52"/>
      <c r="T94" s="36" t="s">
        <v>103</v>
      </c>
    </row>
    <row r="95" spans="2:20" x14ac:dyDescent="0.2">
      <c r="B95" s="65">
        <v>29</v>
      </c>
      <c r="C95" s="64"/>
      <c r="D95" s="6"/>
      <c r="E95" s="6"/>
      <c r="F95" s="6"/>
      <c r="G95" s="18"/>
      <c r="H95" s="7"/>
      <c r="I95" s="66" t="str">
        <f>IF(COUNTA(C95:H97)=16,Club!$B$9,"")</f>
        <v/>
      </c>
      <c r="J95" s="14" t="str">
        <f t="shared" si="40"/>
        <v/>
      </c>
      <c r="K95" s="52" t="str">
        <f>IF(G95&lt;&gt;"",VLOOKUP(YEAR(MIN(G95:G97)),T:U,2,FALSE),"")</f>
        <v/>
      </c>
      <c r="L95" s="52" t="str">
        <f t="shared" ref="L95" si="48">IF(I95&lt;&gt;"","MIXTE","")</f>
        <v/>
      </c>
      <c r="M95" s="52" t="str">
        <f>IF(COUNTBLANK(I95:L97)=6,"OK","pas OK")</f>
        <v>pas OK</v>
      </c>
      <c r="N95" s="52" t="str">
        <f t="shared" si="26"/>
        <v/>
      </c>
      <c r="T95" s="36" t="s">
        <v>104</v>
      </c>
    </row>
    <row r="96" spans="2:20" x14ac:dyDescent="0.2">
      <c r="B96" s="65"/>
      <c r="C96" s="62"/>
      <c r="D96" s="5"/>
      <c r="E96" s="5"/>
      <c r="F96" s="5"/>
      <c r="G96" s="17"/>
      <c r="H96" s="8"/>
      <c r="I96" s="66"/>
      <c r="J96" s="14" t="str">
        <f t="shared" si="40"/>
        <v/>
      </c>
      <c r="K96" s="52"/>
      <c r="L96" s="52"/>
      <c r="M96" s="52"/>
      <c r="N96" s="52"/>
      <c r="T96" s="36" t="s">
        <v>105</v>
      </c>
    </row>
    <row r="97" spans="2:20" x14ac:dyDescent="0.2">
      <c r="B97" s="65"/>
      <c r="C97" s="63"/>
      <c r="D97" s="9"/>
      <c r="E97" s="9"/>
      <c r="F97" s="9"/>
      <c r="G97" s="19"/>
      <c r="H97" s="10"/>
      <c r="I97" s="66"/>
      <c r="J97" s="14" t="str">
        <f t="shared" si="40"/>
        <v/>
      </c>
      <c r="K97" s="52"/>
      <c r="L97" s="52"/>
      <c r="M97" s="52"/>
      <c r="N97" s="52"/>
      <c r="T97" s="36" t="s">
        <v>106</v>
      </c>
    </row>
    <row r="98" spans="2:20" x14ac:dyDescent="0.2">
      <c r="B98" s="65">
        <v>30</v>
      </c>
      <c r="C98" s="64"/>
      <c r="D98" s="6"/>
      <c r="E98" s="6"/>
      <c r="F98" s="6"/>
      <c r="G98" s="18"/>
      <c r="H98" s="7"/>
      <c r="I98" s="66" t="str">
        <f>IF(COUNTA(C98:H100)=16,Club!$B$9,"")</f>
        <v/>
      </c>
      <c r="J98" s="14" t="str">
        <f t="shared" si="40"/>
        <v/>
      </c>
      <c r="K98" s="52" t="str">
        <f>IF(G98&lt;&gt;"",VLOOKUP(YEAR(MIN(G98:G100)),T:U,2,FALSE),"")</f>
        <v/>
      </c>
      <c r="L98" s="52" t="str">
        <f t="shared" ref="L98" si="49">IF(I98&lt;&gt;"","MIXTE","")</f>
        <v/>
      </c>
      <c r="M98" s="52" t="str">
        <f>IF(COUNTBLANK(I98:L100)=6,"OK","pas OK")</f>
        <v>pas OK</v>
      </c>
      <c r="N98" s="52" t="str">
        <f t="shared" si="28"/>
        <v/>
      </c>
      <c r="T98" s="36" t="s">
        <v>107</v>
      </c>
    </row>
    <row r="99" spans="2:20" x14ac:dyDescent="0.2">
      <c r="B99" s="65"/>
      <c r="C99" s="62"/>
      <c r="D99" s="5"/>
      <c r="E99" s="5"/>
      <c r="F99" s="5"/>
      <c r="G99" s="17"/>
      <c r="H99" s="8"/>
      <c r="I99" s="66"/>
      <c r="J99" s="14" t="str">
        <f t="shared" si="40"/>
        <v/>
      </c>
      <c r="K99" s="52"/>
      <c r="L99" s="52"/>
      <c r="M99" s="52"/>
      <c r="N99" s="52"/>
      <c r="T99" s="36" t="s">
        <v>108</v>
      </c>
    </row>
    <row r="100" spans="2:20" x14ac:dyDescent="0.2">
      <c r="B100" s="65"/>
      <c r="C100" s="63"/>
      <c r="D100" s="9"/>
      <c r="E100" s="9"/>
      <c r="F100" s="9"/>
      <c r="G100" s="19"/>
      <c r="H100" s="10"/>
      <c r="I100" s="66"/>
      <c r="J100" s="14" t="str">
        <f t="shared" si="40"/>
        <v/>
      </c>
      <c r="K100" s="52"/>
      <c r="L100" s="52"/>
      <c r="M100" s="52"/>
      <c r="N100" s="52"/>
      <c r="T100" s="36" t="s">
        <v>109</v>
      </c>
    </row>
    <row r="101" spans="2:20" x14ac:dyDescent="0.2">
      <c r="I101" s="52"/>
      <c r="J101" s="14"/>
      <c r="K101" s="52"/>
      <c r="L101" s="52"/>
      <c r="M101" s="52"/>
      <c r="T101" s="36" t="s">
        <v>110</v>
      </c>
    </row>
    <row r="102" spans="2:20" x14ac:dyDescent="0.2">
      <c r="I102" s="52"/>
      <c r="J102" s="14"/>
      <c r="K102" s="52"/>
      <c r="L102" s="52"/>
      <c r="M102" s="52"/>
      <c r="T102" s="36" t="s">
        <v>111</v>
      </c>
    </row>
    <row r="103" spans="2:20" x14ac:dyDescent="0.2">
      <c r="I103" s="52"/>
      <c r="J103" s="14"/>
      <c r="K103" s="52"/>
      <c r="L103" s="52"/>
      <c r="M103" s="52"/>
      <c r="T103" s="36" t="s">
        <v>112</v>
      </c>
    </row>
    <row r="104" spans="2:20" x14ac:dyDescent="0.2">
      <c r="T104" s="36" t="s">
        <v>113</v>
      </c>
    </row>
    <row r="105" spans="2:20" x14ac:dyDescent="0.2">
      <c r="T105" s="36" t="s">
        <v>114</v>
      </c>
    </row>
    <row r="106" spans="2:20" x14ac:dyDescent="0.2">
      <c r="T106" s="36" t="s">
        <v>115</v>
      </c>
    </row>
    <row r="107" spans="2:20" x14ac:dyDescent="0.2">
      <c r="T107" s="36" t="s">
        <v>116</v>
      </c>
    </row>
    <row r="108" spans="2:20" x14ac:dyDescent="0.2">
      <c r="T108" s="36" t="s">
        <v>117</v>
      </c>
    </row>
    <row r="109" spans="2:20" x14ac:dyDescent="0.2">
      <c r="T109" s="36" t="s">
        <v>118</v>
      </c>
    </row>
    <row r="110" spans="2:20" x14ac:dyDescent="0.2">
      <c r="T110" s="36" t="s">
        <v>119</v>
      </c>
    </row>
    <row r="111" spans="2:20" x14ac:dyDescent="0.2">
      <c r="T111" s="36" t="s">
        <v>120</v>
      </c>
    </row>
    <row r="112" spans="2:20" x14ac:dyDescent="0.2">
      <c r="T112" s="36" t="s">
        <v>121</v>
      </c>
    </row>
    <row r="113" spans="20:20" x14ac:dyDescent="0.2">
      <c r="T113" s="36" t="s">
        <v>122</v>
      </c>
    </row>
    <row r="114" spans="20:20" x14ac:dyDescent="0.2">
      <c r="T114" s="36" t="s">
        <v>123</v>
      </c>
    </row>
    <row r="115" spans="20:20" x14ac:dyDescent="0.2">
      <c r="T115" s="36" t="s">
        <v>124</v>
      </c>
    </row>
    <row r="116" spans="20:20" x14ac:dyDescent="0.2">
      <c r="T116" s="36" t="s">
        <v>125</v>
      </c>
    </row>
    <row r="117" spans="20:20" x14ac:dyDescent="0.2">
      <c r="T117" s="36" t="s">
        <v>126</v>
      </c>
    </row>
    <row r="118" spans="20:20" x14ac:dyDescent="0.2">
      <c r="T118" s="36" t="s">
        <v>127</v>
      </c>
    </row>
    <row r="119" spans="20:20" x14ac:dyDescent="0.2">
      <c r="T119" s="36" t="s">
        <v>128</v>
      </c>
    </row>
    <row r="120" spans="20:20" x14ac:dyDescent="0.2">
      <c r="T120" s="36" t="s">
        <v>129</v>
      </c>
    </row>
    <row r="121" spans="20:20" x14ac:dyDescent="0.2">
      <c r="T121" s="36" t="s">
        <v>130</v>
      </c>
    </row>
    <row r="122" spans="20:20" x14ac:dyDescent="0.2">
      <c r="T122" s="36" t="s">
        <v>131</v>
      </c>
    </row>
    <row r="123" spans="20:20" x14ac:dyDescent="0.2">
      <c r="T123" s="36" t="s">
        <v>132</v>
      </c>
    </row>
    <row r="124" spans="20:20" x14ac:dyDescent="0.2">
      <c r="T124" s="36" t="s">
        <v>133</v>
      </c>
    </row>
    <row r="125" spans="20:20" x14ac:dyDescent="0.2">
      <c r="T125" s="36" t="s">
        <v>134</v>
      </c>
    </row>
    <row r="126" spans="20:20" x14ac:dyDescent="0.2">
      <c r="T126" s="36" t="s">
        <v>135</v>
      </c>
    </row>
    <row r="127" spans="20:20" x14ac:dyDescent="0.2">
      <c r="T127" s="36" t="s">
        <v>136</v>
      </c>
    </row>
    <row r="128" spans="20:20" x14ac:dyDescent="0.2">
      <c r="T128" s="36" t="s">
        <v>137</v>
      </c>
    </row>
    <row r="129" spans="20:20" x14ac:dyDescent="0.2">
      <c r="T129" s="36" t="s">
        <v>138</v>
      </c>
    </row>
    <row r="130" spans="20:20" x14ac:dyDescent="0.2">
      <c r="T130" s="36" t="s">
        <v>139</v>
      </c>
    </row>
    <row r="131" spans="20:20" x14ac:dyDescent="0.2">
      <c r="T131" s="36" t="s">
        <v>140</v>
      </c>
    </row>
    <row r="132" spans="20:20" x14ac:dyDescent="0.2">
      <c r="T132" s="36" t="s">
        <v>141</v>
      </c>
    </row>
    <row r="133" spans="20:20" x14ac:dyDescent="0.2">
      <c r="T133" s="36" t="s">
        <v>142</v>
      </c>
    </row>
    <row r="134" spans="20:20" x14ac:dyDescent="0.2">
      <c r="T134" s="36" t="s">
        <v>143</v>
      </c>
    </row>
    <row r="135" spans="20:20" x14ac:dyDescent="0.2">
      <c r="T135" s="36" t="s">
        <v>144</v>
      </c>
    </row>
    <row r="136" spans="20:20" x14ac:dyDescent="0.2">
      <c r="T136" s="36" t="s">
        <v>145</v>
      </c>
    </row>
    <row r="137" spans="20:20" x14ac:dyDescent="0.2">
      <c r="T137" s="36" t="s">
        <v>146</v>
      </c>
    </row>
    <row r="138" spans="20:20" x14ac:dyDescent="0.2">
      <c r="T138" s="36" t="s">
        <v>147</v>
      </c>
    </row>
    <row r="139" spans="20:20" x14ac:dyDescent="0.2">
      <c r="T139" s="36" t="s">
        <v>148</v>
      </c>
    </row>
    <row r="140" spans="20:20" x14ac:dyDescent="0.2">
      <c r="T140" s="36" t="s">
        <v>149</v>
      </c>
    </row>
    <row r="141" spans="20:20" x14ac:dyDescent="0.2">
      <c r="T141" s="36" t="s">
        <v>150</v>
      </c>
    </row>
    <row r="142" spans="20:20" x14ac:dyDescent="0.2">
      <c r="T142" s="36" t="s">
        <v>151</v>
      </c>
    </row>
    <row r="143" spans="20:20" x14ac:dyDescent="0.2">
      <c r="T143" s="36" t="s">
        <v>152</v>
      </c>
    </row>
    <row r="144" spans="20:20" x14ac:dyDescent="0.2">
      <c r="T144" s="36" t="s">
        <v>153</v>
      </c>
    </row>
    <row r="145" spans="20:20" x14ac:dyDescent="0.2">
      <c r="T145" s="36" t="s">
        <v>154</v>
      </c>
    </row>
    <row r="146" spans="20:20" x14ac:dyDescent="0.2">
      <c r="T146" s="36" t="s">
        <v>155</v>
      </c>
    </row>
    <row r="147" spans="20:20" x14ac:dyDescent="0.2">
      <c r="T147" s="36" t="s">
        <v>156</v>
      </c>
    </row>
    <row r="148" spans="20:20" x14ac:dyDescent="0.2">
      <c r="T148" s="36" t="s">
        <v>157</v>
      </c>
    </row>
    <row r="149" spans="20:20" x14ac:dyDescent="0.2">
      <c r="T149" s="36" t="s">
        <v>158</v>
      </c>
    </row>
    <row r="150" spans="20:20" x14ac:dyDescent="0.2">
      <c r="T150" s="36" t="s">
        <v>159</v>
      </c>
    </row>
    <row r="151" spans="20:20" x14ac:dyDescent="0.2">
      <c r="T151" s="36" t="s">
        <v>160</v>
      </c>
    </row>
    <row r="152" spans="20:20" x14ac:dyDescent="0.2">
      <c r="T152" s="36" t="s">
        <v>161</v>
      </c>
    </row>
    <row r="153" spans="20:20" x14ac:dyDescent="0.2">
      <c r="T153" s="36" t="s">
        <v>162</v>
      </c>
    </row>
    <row r="154" spans="20:20" x14ac:dyDescent="0.2">
      <c r="T154" s="36" t="s">
        <v>163</v>
      </c>
    </row>
    <row r="155" spans="20:20" x14ac:dyDescent="0.2">
      <c r="T155" s="36" t="s">
        <v>164</v>
      </c>
    </row>
    <row r="156" spans="20:20" x14ac:dyDescent="0.2">
      <c r="T156" s="36" t="s">
        <v>165</v>
      </c>
    </row>
    <row r="157" spans="20:20" x14ac:dyDescent="0.2">
      <c r="T157" s="36" t="s">
        <v>166</v>
      </c>
    </row>
    <row r="158" spans="20:20" x14ac:dyDescent="0.2">
      <c r="T158" s="36" t="s">
        <v>167</v>
      </c>
    </row>
    <row r="159" spans="20:20" x14ac:dyDescent="0.2">
      <c r="T159" s="36" t="s">
        <v>168</v>
      </c>
    </row>
    <row r="160" spans="20:20" x14ac:dyDescent="0.2">
      <c r="T160" s="36" t="s">
        <v>169</v>
      </c>
    </row>
    <row r="161" spans="20:20" x14ac:dyDescent="0.2">
      <c r="T161" s="36" t="s">
        <v>170</v>
      </c>
    </row>
    <row r="162" spans="20:20" x14ac:dyDescent="0.2">
      <c r="T162" s="36" t="s">
        <v>171</v>
      </c>
    </row>
    <row r="163" spans="20:20" x14ac:dyDescent="0.2">
      <c r="T163" s="36" t="s">
        <v>172</v>
      </c>
    </row>
    <row r="164" spans="20:20" x14ac:dyDescent="0.2">
      <c r="T164" s="36" t="s">
        <v>173</v>
      </c>
    </row>
    <row r="165" spans="20:20" x14ac:dyDescent="0.2">
      <c r="T165" s="36" t="s">
        <v>174</v>
      </c>
    </row>
    <row r="166" spans="20:20" x14ac:dyDescent="0.2">
      <c r="T166" s="36" t="s">
        <v>175</v>
      </c>
    </row>
    <row r="167" spans="20:20" x14ac:dyDescent="0.2">
      <c r="T167" s="36" t="s">
        <v>176</v>
      </c>
    </row>
    <row r="168" spans="20:20" x14ac:dyDescent="0.2">
      <c r="T168" s="36" t="s">
        <v>177</v>
      </c>
    </row>
    <row r="169" spans="20:20" x14ac:dyDescent="0.2">
      <c r="T169" s="36" t="s">
        <v>178</v>
      </c>
    </row>
    <row r="170" spans="20:20" x14ac:dyDescent="0.2">
      <c r="T170" s="36" t="s">
        <v>179</v>
      </c>
    </row>
    <row r="171" spans="20:20" x14ac:dyDescent="0.2">
      <c r="T171" s="36" t="s">
        <v>180</v>
      </c>
    </row>
    <row r="172" spans="20:20" x14ac:dyDescent="0.2">
      <c r="T172" s="36" t="s">
        <v>181</v>
      </c>
    </row>
    <row r="173" spans="20:20" x14ac:dyDescent="0.2">
      <c r="T173" s="36" t="s">
        <v>182</v>
      </c>
    </row>
    <row r="174" spans="20:20" x14ac:dyDescent="0.2">
      <c r="T174" s="36" t="s">
        <v>183</v>
      </c>
    </row>
    <row r="175" spans="20:20" x14ac:dyDescent="0.2">
      <c r="T175" s="36" t="s">
        <v>184</v>
      </c>
    </row>
    <row r="176" spans="20:20" x14ac:dyDescent="0.2">
      <c r="T176" s="36" t="s">
        <v>185</v>
      </c>
    </row>
    <row r="177" spans="20:20" x14ac:dyDescent="0.2">
      <c r="T177" s="36" t="s">
        <v>186</v>
      </c>
    </row>
    <row r="178" spans="20:20" x14ac:dyDescent="0.2">
      <c r="T178" s="36" t="s">
        <v>187</v>
      </c>
    </row>
    <row r="179" spans="20:20" x14ac:dyDescent="0.2">
      <c r="T179" s="36" t="s">
        <v>188</v>
      </c>
    </row>
    <row r="180" spans="20:20" x14ac:dyDescent="0.2">
      <c r="T180" s="36" t="s">
        <v>189</v>
      </c>
    </row>
    <row r="181" spans="20:20" x14ac:dyDescent="0.2">
      <c r="T181" s="36" t="s">
        <v>190</v>
      </c>
    </row>
    <row r="182" spans="20:20" x14ac:dyDescent="0.2">
      <c r="T182" s="36" t="s">
        <v>191</v>
      </c>
    </row>
    <row r="183" spans="20:20" x14ac:dyDescent="0.2">
      <c r="T183" s="36" t="s">
        <v>192</v>
      </c>
    </row>
    <row r="184" spans="20:20" x14ac:dyDescent="0.2">
      <c r="T184" s="36" t="s">
        <v>193</v>
      </c>
    </row>
    <row r="185" spans="20:20" x14ac:dyDescent="0.2">
      <c r="T185" s="36" t="s">
        <v>195</v>
      </c>
    </row>
    <row r="186" spans="20:20" x14ac:dyDescent="0.2">
      <c r="T186" s="36" t="s">
        <v>196</v>
      </c>
    </row>
    <row r="187" spans="20:20" x14ac:dyDescent="0.2">
      <c r="T187" s="36" t="s">
        <v>197</v>
      </c>
    </row>
    <row r="188" spans="20:20" x14ac:dyDescent="0.2">
      <c r="T188" s="36" t="s">
        <v>198</v>
      </c>
    </row>
    <row r="189" spans="20:20" x14ac:dyDescent="0.2">
      <c r="T189" s="36" t="s">
        <v>199</v>
      </c>
    </row>
    <row r="190" spans="20:20" x14ac:dyDescent="0.2">
      <c r="T190" s="36" t="s">
        <v>200</v>
      </c>
    </row>
    <row r="191" spans="20:20" x14ac:dyDescent="0.2">
      <c r="T191" s="36" t="s">
        <v>201</v>
      </c>
    </row>
    <row r="192" spans="20:20" x14ac:dyDescent="0.2">
      <c r="T192" s="36" t="s">
        <v>202</v>
      </c>
    </row>
    <row r="193" spans="20:20" x14ac:dyDescent="0.2">
      <c r="T193" s="36" t="s">
        <v>203</v>
      </c>
    </row>
    <row r="194" spans="20:20" x14ac:dyDescent="0.2">
      <c r="T194" s="36" t="s">
        <v>204</v>
      </c>
    </row>
    <row r="195" spans="20:20" x14ac:dyDescent="0.2">
      <c r="T195" s="36" t="s">
        <v>205</v>
      </c>
    </row>
    <row r="196" spans="20:20" x14ac:dyDescent="0.2">
      <c r="T196" s="36" t="s">
        <v>206</v>
      </c>
    </row>
    <row r="197" spans="20:20" x14ac:dyDescent="0.2">
      <c r="T197" s="36" t="s">
        <v>207</v>
      </c>
    </row>
    <row r="198" spans="20:20" x14ac:dyDescent="0.2">
      <c r="T198" s="36" t="s">
        <v>208</v>
      </c>
    </row>
  </sheetData>
  <mergeCells count="217">
    <mergeCell ref="K101:K103"/>
    <mergeCell ref="L101:L103"/>
    <mergeCell ref="M101:M103"/>
    <mergeCell ref="I95:I97"/>
    <mergeCell ref="I98:I100"/>
    <mergeCell ref="L95:L97"/>
    <mergeCell ref="L98:L100"/>
    <mergeCell ref="I89:I91"/>
    <mergeCell ref="I92:I94"/>
    <mergeCell ref="K95:K97"/>
    <mergeCell ref="K98:K100"/>
    <mergeCell ref="I65:I67"/>
    <mergeCell ref="I68:I70"/>
    <mergeCell ref="I71:I73"/>
    <mergeCell ref="I74:I76"/>
    <mergeCell ref="I77:I79"/>
    <mergeCell ref="I80:I82"/>
    <mergeCell ref="I101:I103"/>
    <mergeCell ref="B95:B97"/>
    <mergeCell ref="C95:C97"/>
    <mergeCell ref="B98:B100"/>
    <mergeCell ref="C98:C100"/>
    <mergeCell ref="I83:I85"/>
    <mergeCell ref="I86:I88"/>
    <mergeCell ref="B77:B79"/>
    <mergeCell ref="B80:B82"/>
    <mergeCell ref="B83:B85"/>
    <mergeCell ref="B86:B88"/>
    <mergeCell ref="B89:B91"/>
    <mergeCell ref="C89:C91"/>
    <mergeCell ref="B92:B94"/>
    <mergeCell ref="C92:C94"/>
    <mergeCell ref="C86:C88"/>
    <mergeCell ref="C83:C85"/>
    <mergeCell ref="C74:C76"/>
    <mergeCell ref="I59:I61"/>
    <mergeCell ref="I62:I64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B53:B55"/>
    <mergeCell ref="B35:B37"/>
    <mergeCell ref="I38:I40"/>
    <mergeCell ref="I41:I43"/>
    <mergeCell ref="I44:I46"/>
    <mergeCell ref="I47:I49"/>
    <mergeCell ref="I50:I52"/>
    <mergeCell ref="I53:I55"/>
    <mergeCell ref="I56:I58"/>
    <mergeCell ref="C80:C82"/>
    <mergeCell ref="C50:C52"/>
    <mergeCell ref="C20:C22"/>
    <mergeCell ref="C23:C25"/>
    <mergeCell ref="C44:C46"/>
    <mergeCell ref="C47:C49"/>
    <mergeCell ref="C26:C28"/>
    <mergeCell ref="C29:C31"/>
    <mergeCell ref="C32:C34"/>
    <mergeCell ref="C62:C64"/>
    <mergeCell ref="C65:C67"/>
    <mergeCell ref="C68:C70"/>
    <mergeCell ref="C71:C73"/>
    <mergeCell ref="C35:C37"/>
    <mergeCell ref="C53:C55"/>
    <mergeCell ref="C56:C58"/>
    <mergeCell ref="C59:C61"/>
    <mergeCell ref="C38:C40"/>
    <mergeCell ref="C41:C43"/>
    <mergeCell ref="K23:K25"/>
    <mergeCell ref="K26:K28"/>
    <mergeCell ref="K11:K13"/>
    <mergeCell ref="B62:B64"/>
    <mergeCell ref="B65:B67"/>
    <mergeCell ref="B68:B70"/>
    <mergeCell ref="B71:B73"/>
    <mergeCell ref="B74:B76"/>
    <mergeCell ref="C77:C79"/>
    <mergeCell ref="B23:B25"/>
    <mergeCell ref="B26:B28"/>
    <mergeCell ref="B29:B31"/>
    <mergeCell ref="B32:B34"/>
    <mergeCell ref="B44:B46"/>
    <mergeCell ref="B56:B58"/>
    <mergeCell ref="B59:B61"/>
    <mergeCell ref="B11:B13"/>
    <mergeCell ref="B14:B16"/>
    <mergeCell ref="B17:B19"/>
    <mergeCell ref="B20:B22"/>
    <mergeCell ref="B38:B40"/>
    <mergeCell ref="B41:B43"/>
    <mergeCell ref="B47:B49"/>
    <mergeCell ref="B50:B52"/>
    <mergeCell ref="L11:L13"/>
    <mergeCell ref="L14:L16"/>
    <mergeCell ref="L17:L19"/>
    <mergeCell ref="L20:L22"/>
    <mergeCell ref="C5:H5"/>
    <mergeCell ref="C6:H6"/>
    <mergeCell ref="C8:H8"/>
    <mergeCell ref="C11:C13"/>
    <mergeCell ref="C14:C16"/>
    <mergeCell ref="C17:C19"/>
    <mergeCell ref="K14:K16"/>
    <mergeCell ref="K17:K19"/>
    <mergeCell ref="K20:K22"/>
    <mergeCell ref="L83:L85"/>
    <mergeCell ref="L86:L88"/>
    <mergeCell ref="L89:L91"/>
    <mergeCell ref="L92:L94"/>
    <mergeCell ref="L71:L73"/>
    <mergeCell ref="L74:L76"/>
    <mergeCell ref="L77:L79"/>
    <mergeCell ref="L80:L82"/>
    <mergeCell ref="L59:L61"/>
    <mergeCell ref="L62:L64"/>
    <mergeCell ref="L65:L67"/>
    <mergeCell ref="L68:L70"/>
    <mergeCell ref="L47:L49"/>
    <mergeCell ref="L50:L52"/>
    <mergeCell ref="L53:L55"/>
    <mergeCell ref="L56:L58"/>
    <mergeCell ref="L35:L37"/>
    <mergeCell ref="L38:L40"/>
    <mergeCell ref="L41:L43"/>
    <mergeCell ref="M11:M13"/>
    <mergeCell ref="M14:M16"/>
    <mergeCell ref="M17:M19"/>
    <mergeCell ref="M20:M22"/>
    <mergeCell ref="M23:M25"/>
    <mergeCell ref="M26:M28"/>
    <mergeCell ref="M29:M31"/>
    <mergeCell ref="M50:M52"/>
    <mergeCell ref="M53:M55"/>
    <mergeCell ref="M32:M34"/>
    <mergeCell ref="M35:M37"/>
    <mergeCell ref="M38:M40"/>
    <mergeCell ref="M41:M43"/>
    <mergeCell ref="L23:L25"/>
    <mergeCell ref="L26:L28"/>
    <mergeCell ref="L29:L31"/>
    <mergeCell ref="L32:L34"/>
    <mergeCell ref="K83:K85"/>
    <mergeCell ref="K71:K73"/>
    <mergeCell ref="K74:K76"/>
    <mergeCell ref="K77:K79"/>
    <mergeCell ref="K80:K82"/>
    <mergeCell ref="K29:K31"/>
    <mergeCell ref="K32:K34"/>
    <mergeCell ref="K47:K49"/>
    <mergeCell ref="K50:K52"/>
    <mergeCell ref="K53:K55"/>
    <mergeCell ref="K56:K58"/>
    <mergeCell ref="K35:K37"/>
    <mergeCell ref="K38:K40"/>
    <mergeCell ref="K41:K43"/>
    <mergeCell ref="K44:K46"/>
    <mergeCell ref="K59:K61"/>
    <mergeCell ref="K62:K64"/>
    <mergeCell ref="K65:K67"/>
    <mergeCell ref="K68:K70"/>
    <mergeCell ref="K86:K88"/>
    <mergeCell ref="K89:K91"/>
    <mergeCell ref="K92:K94"/>
    <mergeCell ref="L44:L46"/>
    <mergeCell ref="M92:M94"/>
    <mergeCell ref="M95:M97"/>
    <mergeCell ref="M98:M100"/>
    <mergeCell ref="N11:N13"/>
    <mergeCell ref="N14:N16"/>
    <mergeCell ref="N17:N19"/>
    <mergeCell ref="N20:N22"/>
    <mergeCell ref="N23:N25"/>
    <mergeCell ref="N26:N28"/>
    <mergeCell ref="N29:N31"/>
    <mergeCell ref="M80:M82"/>
    <mergeCell ref="M83:M85"/>
    <mergeCell ref="M86:M88"/>
    <mergeCell ref="M89:M91"/>
    <mergeCell ref="M68:M70"/>
    <mergeCell ref="M71:M73"/>
    <mergeCell ref="M74:M76"/>
    <mergeCell ref="M77:M79"/>
    <mergeCell ref="M56:M58"/>
    <mergeCell ref="M59:M61"/>
    <mergeCell ref="M62:M64"/>
    <mergeCell ref="M65:M67"/>
    <mergeCell ref="M44:M46"/>
    <mergeCell ref="M47:M49"/>
    <mergeCell ref="N56:N58"/>
    <mergeCell ref="N59:N61"/>
    <mergeCell ref="N62:N64"/>
    <mergeCell ref="N65:N67"/>
    <mergeCell ref="N44:N46"/>
    <mergeCell ref="N47:N49"/>
    <mergeCell ref="N50:N52"/>
    <mergeCell ref="N53:N55"/>
    <mergeCell ref="N32:N34"/>
    <mergeCell ref="N35:N37"/>
    <mergeCell ref="N38:N40"/>
    <mergeCell ref="N41:N43"/>
    <mergeCell ref="N92:N94"/>
    <mergeCell ref="N95:N97"/>
    <mergeCell ref="N98:N100"/>
    <mergeCell ref="N80:N82"/>
    <mergeCell ref="N83:N85"/>
    <mergeCell ref="N86:N88"/>
    <mergeCell ref="N89:N91"/>
    <mergeCell ref="N68:N70"/>
    <mergeCell ref="N71:N73"/>
    <mergeCell ref="N74:N76"/>
    <mergeCell ref="N77:N79"/>
  </mergeCells>
  <phoneticPr fontId="3" type="noConversion"/>
  <dataValidations count="4">
    <dataValidation type="list" allowBlank="1" showInputMessage="1" showErrorMessage="1" sqref="F11:F13 F28:F100 F17:F26" xr:uid="{00000000-0002-0000-0300-000000000000}">
      <formula1>$Q$8:$Q$9</formula1>
    </dataValidation>
    <dataValidation type="list" allowBlank="1" showInputMessage="1" showErrorMessage="1" sqref="H11:H19 H29:H100 H23:H25 H27" xr:uid="{AABE0690-A8E6-AF4C-9828-75B6B98A8533}">
      <formula1>$S$8:$S$17</formula1>
    </dataValidation>
    <dataValidation type="list" allowBlank="1" showInputMessage="1" showErrorMessage="1" sqref="F14:F16 F27" xr:uid="{60EE9712-D3AF-1C41-8238-CED1510B20BB}">
      <formula1>$J$8:$J$9</formula1>
    </dataValidation>
    <dataValidation type="list" allowBlank="1" showInputMessage="1" showErrorMessage="1" sqref="H20:H22 H28 H26" xr:uid="{766F7D8B-6576-8C42-AF8B-1A8352E2F052}">
      <formula1>$M$8:$M$17</formula1>
    </dataValidation>
  </dataValidations>
  <pageMargins left="0.75" right="0.75" top="1" bottom="1" header="0.4921259845" footer="0.4921259845"/>
  <pageSetup paperSize="9" orientation="landscape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5E9D0-0ACB-CB44-9947-E4FFBCF51191}">
  <dimension ref="B4:AW103"/>
  <sheetViews>
    <sheetView zoomScaleNormal="100" workbookViewId="0">
      <selection activeCell="K6" sqref="K6"/>
    </sheetView>
  </sheetViews>
  <sheetFormatPr baseColWidth="10" defaultColWidth="11.42578125" defaultRowHeight="12.75" x14ac:dyDescent="0.2"/>
  <cols>
    <col min="1" max="1" width="2.85546875" style="1" customWidth="1"/>
    <col min="2" max="2" width="6.42578125" style="2" customWidth="1"/>
    <col min="3" max="3" width="23" style="1" customWidth="1"/>
    <col min="4" max="4" width="13" style="1" customWidth="1"/>
    <col min="5" max="6" width="23" style="1" customWidth="1"/>
    <col min="7" max="7" width="6.42578125" style="1" bestFit="1" customWidth="1"/>
    <col min="8" max="9" width="14" style="1" customWidth="1"/>
    <col min="10" max="11" width="28.42578125" style="12" customWidth="1"/>
    <col min="12" max="12" width="8.85546875" style="12" bestFit="1" customWidth="1"/>
    <col min="13" max="13" width="15.140625" style="12" hidden="1" customWidth="1"/>
    <col min="14" max="14" width="6.85546875" style="36" hidden="1" customWidth="1"/>
    <col min="15" max="15" width="11.85546875" style="36" hidden="1" customWidth="1"/>
    <col min="16" max="16" width="14.42578125" style="36" hidden="1" customWidth="1"/>
    <col min="17" max="18" width="11.42578125" style="36" hidden="1" customWidth="1"/>
    <col min="19" max="19" width="2.42578125" style="36" hidden="1" customWidth="1"/>
    <col min="20" max="20" width="5.140625" style="36" hidden="1" customWidth="1"/>
    <col min="21" max="21" width="12.7109375" style="36" hidden="1" customWidth="1"/>
    <col min="22" max="22" width="6.140625" style="36" hidden="1" customWidth="1"/>
    <col min="23" max="23" width="4.42578125" style="36" hidden="1" customWidth="1"/>
    <col min="24" max="25" width="11.42578125" style="36" hidden="1" customWidth="1"/>
    <col min="26" max="29" width="11.42578125" style="36" customWidth="1"/>
    <col min="30" max="49" width="11.42578125" style="12" customWidth="1"/>
    <col min="50" max="16384" width="11.42578125" style="1"/>
  </cols>
  <sheetData>
    <row r="4" spans="2:23" ht="13.5" thickBot="1" x14ac:dyDescent="0.25"/>
    <row r="5" spans="2:23" ht="30.75" customHeight="1" thickTop="1" x14ac:dyDescent="0.2">
      <c r="C5" s="53" t="str">
        <f>'Kata équipes'!C5</f>
        <v>Championnats Genevois 2024</v>
      </c>
      <c r="D5" s="54"/>
      <c r="E5" s="54"/>
      <c r="F5" s="54"/>
      <c r="G5" s="54"/>
      <c r="H5" s="54"/>
      <c r="I5" s="55"/>
    </row>
    <row r="6" spans="2:23" ht="30.75" customHeight="1" thickBot="1" x14ac:dyDescent="0.25">
      <c r="C6" s="56" t="str">
        <f>'Kata équipes'!C6</f>
        <v>Dimanche 26 mai 2024</v>
      </c>
      <c r="D6" s="57"/>
      <c r="E6" s="57"/>
      <c r="F6" s="57"/>
      <c r="G6" s="57"/>
      <c r="H6" s="57"/>
      <c r="I6" s="58"/>
    </row>
    <row r="7" spans="2:23" ht="22.5" customHeight="1" thickTop="1" x14ac:dyDescent="0.2">
      <c r="C7" s="3"/>
      <c r="D7" s="3"/>
      <c r="E7" s="3"/>
      <c r="F7" s="3"/>
      <c r="G7" s="3"/>
      <c r="H7" s="3"/>
      <c r="I7" s="3"/>
    </row>
    <row r="8" spans="2:23" ht="22.5" customHeight="1" x14ac:dyDescent="0.2">
      <c r="C8" s="51" t="s">
        <v>317</v>
      </c>
      <c r="D8" s="51"/>
      <c r="E8" s="51"/>
      <c r="F8" s="51"/>
      <c r="G8" s="51"/>
      <c r="H8" s="51"/>
      <c r="I8" s="51"/>
      <c r="S8" s="36" t="s">
        <v>10</v>
      </c>
      <c r="T8" s="36">
        <v>2001</v>
      </c>
      <c r="U8" s="36" t="s">
        <v>12</v>
      </c>
      <c r="V8" s="36">
        <v>2018</v>
      </c>
      <c r="W8" s="36" t="s">
        <v>227</v>
      </c>
    </row>
    <row r="9" spans="2:23" ht="22.5" customHeight="1" x14ac:dyDescent="0.2">
      <c r="S9" s="36" t="s">
        <v>11</v>
      </c>
      <c r="T9" s="36">
        <v>2000</v>
      </c>
      <c r="U9" s="36" t="s">
        <v>13</v>
      </c>
      <c r="V9" s="36">
        <f>V8-1</f>
        <v>2017</v>
      </c>
      <c r="W9" s="36" t="s">
        <v>227</v>
      </c>
    </row>
    <row r="10" spans="2:23" x14ac:dyDescent="0.2">
      <c r="C10" s="4" t="s">
        <v>213</v>
      </c>
      <c r="D10" s="4" t="s">
        <v>222</v>
      </c>
      <c r="E10" s="4" t="s">
        <v>5</v>
      </c>
      <c r="F10" s="4" t="s">
        <v>6</v>
      </c>
      <c r="G10" s="4" t="s">
        <v>7</v>
      </c>
      <c r="H10" s="4" t="s">
        <v>8</v>
      </c>
      <c r="I10" s="4" t="s">
        <v>9</v>
      </c>
      <c r="J10" s="4"/>
      <c r="K10" s="4" t="s">
        <v>0</v>
      </c>
      <c r="L10" s="4" t="s">
        <v>318</v>
      </c>
      <c r="M10" s="4" t="s">
        <v>218</v>
      </c>
      <c r="N10" s="37" t="s">
        <v>219</v>
      </c>
      <c r="O10" s="37" t="s">
        <v>220</v>
      </c>
      <c r="P10" s="37" t="s">
        <v>221</v>
      </c>
      <c r="T10" s="36">
        <v>1999</v>
      </c>
      <c r="U10" s="36" t="s">
        <v>1</v>
      </c>
      <c r="V10" s="36">
        <f t="shared" ref="V10:V62" si="0">V9-1</f>
        <v>2016</v>
      </c>
      <c r="W10" s="36" t="s">
        <v>228</v>
      </c>
    </row>
    <row r="11" spans="2:23" x14ac:dyDescent="0.2">
      <c r="B11" s="65">
        <v>1</v>
      </c>
      <c r="C11" s="59" t="s">
        <v>382</v>
      </c>
      <c r="D11" s="21" t="str">
        <f>IF(C11&lt;&gt;"","U14","")</f>
        <v>U14</v>
      </c>
      <c r="E11" s="25" t="s">
        <v>322</v>
      </c>
      <c r="F11" s="25" t="s">
        <v>323</v>
      </c>
      <c r="G11" s="27" t="s">
        <v>10</v>
      </c>
      <c r="H11" s="28">
        <v>41054</v>
      </c>
      <c r="I11" s="29" t="s">
        <v>15</v>
      </c>
      <c r="J11" s="24" t="str">
        <f>IF(D11&lt;&gt;"",IF(YEAR(H11)&lt;$V$15,"ERREUR DE CATEGORIE",IF(YEAR(H11)&gt;$V$14,"SURCLASSEMENT","")),"")</f>
        <v/>
      </c>
      <c r="K11" s="52" t="str">
        <f>IF(COUNTA(C11:I13)=19,Club!$B$9,"")</f>
        <v>karaté club Meyrin</v>
      </c>
      <c r="L11" s="14" t="str">
        <f t="shared" ref="L11:L13" si="1">IF(H11&lt;&gt;"",VLOOKUP(YEAR(H11),V:W,2,FALSE),"")</f>
        <v>U14</v>
      </c>
      <c r="M11" s="12" t="str">
        <f>IF(C11&lt;&gt;"",IF(OR(J11="SURCLASSEMENT",J11=""),"OK",""),"")</f>
        <v>OK</v>
      </c>
      <c r="N11" s="68" t="str">
        <f>IF(K11&lt;&gt;"",IF(AND(EXACT(G11,G12),EXACT(G12,G13)),G11,""),"")</f>
        <v>M</v>
      </c>
      <c r="O11" s="68" t="str">
        <f>IF(COUNTBLANK(M11:M13)=0,"OK","pas OK")</f>
        <v>OK</v>
      </c>
      <c r="P11" s="68" t="str">
        <f>IF(O11="OK","Kumite Team "&amp;N11,"")</f>
        <v>Kumite Team M</v>
      </c>
      <c r="T11" s="36">
        <v>1998</v>
      </c>
      <c r="U11" s="36" t="s">
        <v>14</v>
      </c>
      <c r="V11" s="36">
        <f t="shared" si="0"/>
        <v>2015</v>
      </c>
      <c r="W11" s="36" t="s">
        <v>228</v>
      </c>
    </row>
    <row r="12" spans="2:23" x14ac:dyDescent="0.2">
      <c r="B12" s="65"/>
      <c r="C12" s="60"/>
      <c r="D12" s="22" t="str">
        <f>IF(C11&lt;&gt;"","U16","")</f>
        <v>U16</v>
      </c>
      <c r="E12" s="25" t="s">
        <v>333</v>
      </c>
      <c r="F12" s="25" t="s">
        <v>334</v>
      </c>
      <c r="G12" s="25" t="s">
        <v>10</v>
      </c>
      <c r="H12" s="30">
        <v>40064</v>
      </c>
      <c r="I12" s="31" t="s">
        <v>14</v>
      </c>
      <c r="J12" s="24" t="str">
        <f>IF(D12&lt;&gt;"",IF(YEAR(H12)&lt;$V$17,"ERREUR DE CATEGORIE",IF(YEAR(H12)&gt;$V$16,"SURCLASSEMENT","")),"")</f>
        <v/>
      </c>
      <c r="K12" s="52"/>
      <c r="L12" s="14" t="str">
        <f t="shared" si="1"/>
        <v>U16</v>
      </c>
      <c r="M12" s="12" t="str">
        <f>IF(C11&lt;&gt;"",IF(OR(J12="SURCLASSEMENT",J12=""),"OK",""),"")</f>
        <v>OK</v>
      </c>
      <c r="N12" s="68"/>
      <c r="O12" s="68"/>
      <c r="P12" s="68"/>
      <c r="T12" s="36">
        <v>1997</v>
      </c>
      <c r="U12" s="36" t="s">
        <v>2</v>
      </c>
      <c r="V12" s="36">
        <f t="shared" si="0"/>
        <v>2014</v>
      </c>
      <c r="W12" s="36" t="s">
        <v>229</v>
      </c>
    </row>
    <row r="13" spans="2:23" x14ac:dyDescent="0.2">
      <c r="B13" s="65"/>
      <c r="C13" s="67"/>
      <c r="D13" s="23" t="str">
        <f>IF(C11&lt;&gt;"","U18","")</f>
        <v>U18</v>
      </c>
      <c r="E13" s="25" t="s">
        <v>337</v>
      </c>
      <c r="F13" s="25" t="s">
        <v>338</v>
      </c>
      <c r="G13" s="32" t="s">
        <v>10</v>
      </c>
      <c r="H13" s="33">
        <v>39567</v>
      </c>
      <c r="I13" s="34" t="s">
        <v>13</v>
      </c>
      <c r="J13" s="24" t="str">
        <f>IF(D13&lt;&gt;"",IF(YEAR(H13)&lt;$V$19,"ERREUR DE CATEGORIE",IF(YEAR(H13)&gt;$V$18,"SURCLASSEMENT","")),"")</f>
        <v/>
      </c>
      <c r="K13" s="52"/>
      <c r="L13" s="14" t="str">
        <f t="shared" si="1"/>
        <v>U18</v>
      </c>
      <c r="M13" s="12" t="str">
        <f>IF(C11&lt;&gt;"",IF(OR(J13="SURCLASSEMENT",J13=""),"OK",""),"")</f>
        <v>OK</v>
      </c>
      <c r="N13" s="68"/>
      <c r="O13" s="68"/>
      <c r="P13" s="68"/>
      <c r="T13" s="36">
        <v>1996</v>
      </c>
      <c r="U13" s="36" t="s">
        <v>15</v>
      </c>
      <c r="V13" s="36">
        <f t="shared" si="0"/>
        <v>2013</v>
      </c>
      <c r="W13" s="36" t="s">
        <v>229</v>
      </c>
    </row>
    <row r="14" spans="2:23" x14ac:dyDescent="0.2">
      <c r="B14" s="65">
        <v>2</v>
      </c>
      <c r="C14" s="64" t="s">
        <v>383</v>
      </c>
      <c r="D14" s="21" t="str">
        <f t="shared" ref="D14" si="2">IF(C14&lt;&gt;"","U14","")</f>
        <v>U14</v>
      </c>
      <c r="E14" s="6" t="s">
        <v>351</v>
      </c>
      <c r="F14" s="6" t="s">
        <v>352</v>
      </c>
      <c r="G14" s="6" t="s">
        <v>11</v>
      </c>
      <c r="H14" s="18">
        <v>41220</v>
      </c>
      <c r="I14" s="7" t="s">
        <v>14</v>
      </c>
      <c r="J14" s="24" t="str">
        <f t="shared" ref="J14" si="3">IF(D14&lt;&gt;"",IF(YEAR(H14)&lt;$V$15,"ERREUR DE CATEGORIE",IF(YEAR(H14)&gt;$V$14,"SURCLASSEMENT","")),"")</f>
        <v/>
      </c>
      <c r="K14" s="52" t="str">
        <f>IF(COUNTA(C14:I16)=19,Club!$B$9,"")</f>
        <v>karaté club Meyrin</v>
      </c>
      <c r="L14" s="14" t="str">
        <f t="shared" ref="L14:L77" si="4">IF(H14&lt;&gt;"",VLOOKUP(YEAR(H14),V:W,2,FALSE),"")</f>
        <v>U14</v>
      </c>
      <c r="M14" s="12" t="str">
        <f t="shared" ref="M14" si="5">IF(C14&lt;&gt;"",IF(OR(J14="SURCLASSEMENT",J14=""),"OK",""),"")</f>
        <v>OK</v>
      </c>
      <c r="N14" s="68" t="str">
        <f t="shared" ref="N14" si="6">IF(K14&lt;&gt;"",IF(AND(EXACT(G14,G15),EXACT(G15,G16)),G14,""),"")</f>
        <v>F</v>
      </c>
      <c r="O14" s="68" t="str">
        <f t="shared" ref="O14" si="7">IF(COUNTBLANK(M14:M16)=0,"OK","pas OK")</f>
        <v>OK</v>
      </c>
      <c r="P14" s="68" t="str">
        <f t="shared" ref="P14" si="8">IF(O14="OK","Kumite Team "&amp;N14,"")</f>
        <v>Kumite Team F</v>
      </c>
      <c r="T14" s="36">
        <v>1995</v>
      </c>
      <c r="U14" s="36" t="s">
        <v>3</v>
      </c>
      <c r="V14" s="36">
        <f t="shared" si="0"/>
        <v>2012</v>
      </c>
      <c r="W14" s="36" t="s">
        <v>230</v>
      </c>
    </row>
    <row r="15" spans="2:23" x14ac:dyDescent="0.2">
      <c r="B15" s="65"/>
      <c r="C15" s="62"/>
      <c r="D15" s="22" t="str">
        <f t="shared" ref="D15" si="9">IF(C14&lt;&gt;"","U16","")</f>
        <v>U16</v>
      </c>
      <c r="E15" s="5" t="s">
        <v>331</v>
      </c>
      <c r="F15" s="5" t="s">
        <v>332</v>
      </c>
      <c r="G15" s="5" t="s">
        <v>11</v>
      </c>
      <c r="H15" s="17">
        <v>40347</v>
      </c>
      <c r="I15" s="8" t="s">
        <v>14</v>
      </c>
      <c r="J15" s="24" t="str">
        <f t="shared" ref="J15" si="10">IF(D15&lt;&gt;"",IF(YEAR(H15)&lt;$V$17,"ERREUR DE CATEGORIE",IF(YEAR(H15)&gt;$V$16,"SURCLASSEMENT","")),"")</f>
        <v/>
      </c>
      <c r="K15" s="52"/>
      <c r="L15" s="14" t="str">
        <f t="shared" si="4"/>
        <v>U16</v>
      </c>
      <c r="M15" s="12" t="str">
        <f t="shared" ref="M15" si="11">IF(C14&lt;&gt;"",IF(OR(J15="SURCLASSEMENT",J15=""),"OK",""),"")</f>
        <v>OK</v>
      </c>
      <c r="N15" s="68"/>
      <c r="O15" s="68"/>
      <c r="P15" s="68"/>
      <c r="T15" s="36">
        <v>1994</v>
      </c>
      <c r="U15" s="36" t="s">
        <v>16</v>
      </c>
      <c r="V15" s="36">
        <f t="shared" si="0"/>
        <v>2011</v>
      </c>
      <c r="W15" s="36" t="s">
        <v>230</v>
      </c>
    </row>
    <row r="16" spans="2:23" x14ac:dyDescent="0.2">
      <c r="B16" s="65"/>
      <c r="C16" s="63"/>
      <c r="D16" s="23" t="str">
        <f t="shared" ref="D16" si="12">IF(C14&lt;&gt;"","U18","")</f>
        <v>U18</v>
      </c>
      <c r="E16" s="9" t="s">
        <v>325</v>
      </c>
      <c r="F16" s="9" t="s">
        <v>326</v>
      </c>
      <c r="G16" s="9" t="s">
        <v>11</v>
      </c>
      <c r="H16" s="19">
        <v>39295</v>
      </c>
      <c r="I16" s="10" t="s">
        <v>14</v>
      </c>
      <c r="J16" s="24" t="str">
        <f t="shared" ref="J16" si="13">IF(D16&lt;&gt;"",IF(YEAR(H16)&lt;$V$19,"ERREUR DE CATEGORIE",IF(YEAR(H16)&gt;$V$18,"SURCLASSEMENT","")),"")</f>
        <v/>
      </c>
      <c r="K16" s="52"/>
      <c r="L16" s="14" t="str">
        <f t="shared" si="4"/>
        <v>U18</v>
      </c>
      <c r="M16" s="12" t="str">
        <f t="shared" ref="M16" si="14">IF(C14&lt;&gt;"",IF(OR(J16="SURCLASSEMENT",J16=""),"OK",""),"")</f>
        <v>OK</v>
      </c>
      <c r="N16" s="68"/>
      <c r="O16" s="68"/>
      <c r="P16" s="68"/>
      <c r="T16" s="36">
        <v>1993</v>
      </c>
      <c r="U16" s="36" t="s">
        <v>216</v>
      </c>
      <c r="V16" s="36">
        <f t="shared" si="0"/>
        <v>2010</v>
      </c>
      <c r="W16" s="36" t="s">
        <v>231</v>
      </c>
    </row>
    <row r="17" spans="2:23" x14ac:dyDescent="0.2">
      <c r="B17" s="65">
        <v>3</v>
      </c>
      <c r="C17" s="64"/>
      <c r="D17" s="21" t="str">
        <f t="shared" ref="D17" si="15">IF(C17&lt;&gt;"","U14","")</f>
        <v/>
      </c>
      <c r="E17" s="6"/>
      <c r="F17" s="6"/>
      <c r="G17" s="6"/>
      <c r="H17" s="16"/>
      <c r="I17" s="7"/>
      <c r="J17" s="24" t="str">
        <f t="shared" ref="J17" si="16">IF(D17&lt;&gt;"",IF(YEAR(H17)&lt;$V$15,"ERREUR DE CATEGORIE",IF(YEAR(H17)&gt;$V$14,"SURCLASSEMENT","")),"")</f>
        <v/>
      </c>
      <c r="K17" s="52" t="str">
        <f>IF(COUNTA(C17:I19)=19,Club!$B$9,"")</f>
        <v/>
      </c>
      <c r="L17" s="14" t="str">
        <f t="shared" si="4"/>
        <v/>
      </c>
      <c r="M17" s="12" t="str">
        <f t="shared" ref="M17" si="17">IF(C17&lt;&gt;"",IF(OR(J17="SURCLASSEMENT",J17=""),"OK",""),"")</f>
        <v/>
      </c>
      <c r="N17" s="68" t="str">
        <f t="shared" ref="N17" si="18">IF(K17&lt;&gt;"",IF(AND(EXACT(G17,G18),EXACT(G18,G19)),G17,""),"")</f>
        <v/>
      </c>
      <c r="O17" s="68" t="str">
        <f t="shared" ref="O17" si="19">IF(COUNTBLANK(M17:M19)=0,"OK","pas OK")</f>
        <v>pas OK</v>
      </c>
      <c r="P17" s="68" t="str">
        <f t="shared" ref="P17" si="20">IF(O17="OK","Kumite Team "&amp;N17,"")</f>
        <v/>
      </c>
      <c r="U17" s="36" t="s">
        <v>217</v>
      </c>
      <c r="V17" s="36">
        <f t="shared" si="0"/>
        <v>2009</v>
      </c>
      <c r="W17" s="36" t="s">
        <v>231</v>
      </c>
    </row>
    <row r="18" spans="2:23" x14ac:dyDescent="0.2">
      <c r="B18" s="65"/>
      <c r="C18" s="62"/>
      <c r="D18" s="22" t="str">
        <f t="shared" ref="D18" si="21">IF(C17&lt;&gt;"","U16","")</f>
        <v/>
      </c>
      <c r="E18" s="5"/>
      <c r="F18" s="5"/>
      <c r="G18" s="5"/>
      <c r="H18" s="17"/>
      <c r="I18" s="8"/>
      <c r="J18" s="24" t="str">
        <f t="shared" ref="J18" si="22">IF(D18&lt;&gt;"",IF(YEAR(H18)&lt;$V$17,"ERREUR DE CATEGORIE",IF(YEAR(H18)&gt;$V$16,"SURCLASSEMENT","")),"")</f>
        <v/>
      </c>
      <c r="K18" s="52"/>
      <c r="L18" s="14" t="str">
        <f t="shared" si="4"/>
        <v/>
      </c>
      <c r="M18" s="12" t="str">
        <f t="shared" ref="M18" si="23">IF(C17&lt;&gt;"",IF(OR(J18="SURCLASSEMENT",J18=""),"OK",""),"")</f>
        <v/>
      </c>
      <c r="N18" s="68"/>
      <c r="O18" s="68"/>
      <c r="P18" s="68"/>
      <c r="V18" s="36">
        <f t="shared" si="0"/>
        <v>2008</v>
      </c>
      <c r="W18" s="36" t="s">
        <v>232</v>
      </c>
    </row>
    <row r="19" spans="2:23" x14ac:dyDescent="0.2">
      <c r="B19" s="65"/>
      <c r="C19" s="63"/>
      <c r="D19" s="23" t="str">
        <f t="shared" ref="D19" si="24">IF(C17&lt;&gt;"","U18","")</f>
        <v/>
      </c>
      <c r="E19" s="9"/>
      <c r="F19" s="9"/>
      <c r="G19" s="9"/>
      <c r="H19" s="19"/>
      <c r="I19" s="10"/>
      <c r="J19" s="24" t="str">
        <f t="shared" ref="J19" si="25">IF(D19&lt;&gt;"",IF(YEAR(H19)&lt;$V$19,"ERREUR DE CATEGORIE",IF(YEAR(H19)&gt;$V$18,"SURCLASSEMENT","")),"")</f>
        <v/>
      </c>
      <c r="K19" s="52"/>
      <c r="L19" s="14" t="str">
        <f t="shared" si="4"/>
        <v/>
      </c>
      <c r="M19" s="12" t="str">
        <f t="shared" ref="M19" si="26">IF(C17&lt;&gt;"",IF(OR(J19="SURCLASSEMENT",J19=""),"OK",""),"")</f>
        <v/>
      </c>
      <c r="N19" s="68"/>
      <c r="O19" s="68"/>
      <c r="P19" s="68"/>
      <c r="V19" s="36">
        <f t="shared" si="0"/>
        <v>2007</v>
      </c>
      <c r="W19" s="36" t="s">
        <v>232</v>
      </c>
    </row>
    <row r="20" spans="2:23" x14ac:dyDescent="0.2">
      <c r="B20" s="65">
        <v>4</v>
      </c>
      <c r="C20" s="64"/>
      <c r="D20" s="21" t="str">
        <f t="shared" ref="D20" si="27">IF(C20&lt;&gt;"","U14","")</f>
        <v/>
      </c>
      <c r="E20" s="6"/>
      <c r="F20" s="6"/>
      <c r="G20" s="6"/>
      <c r="H20" s="16"/>
      <c r="I20" s="7"/>
      <c r="J20" s="24" t="str">
        <f t="shared" ref="J20" si="28">IF(D20&lt;&gt;"",IF(YEAR(H20)&lt;$V$15,"ERREUR DE CATEGORIE",IF(YEAR(H20)&gt;$V$14,"SURCLASSEMENT","")),"")</f>
        <v/>
      </c>
      <c r="K20" s="52" t="str">
        <f>IF(COUNTA(C20:I22)=19,Club!$B$9,"")</f>
        <v/>
      </c>
      <c r="L20" s="14" t="str">
        <f t="shared" si="4"/>
        <v/>
      </c>
      <c r="M20" s="12" t="str">
        <f t="shared" ref="M20" si="29">IF(C20&lt;&gt;"",IF(OR(J20="SURCLASSEMENT",J20=""),"OK",""),"")</f>
        <v/>
      </c>
      <c r="N20" s="68" t="str">
        <f t="shared" ref="N20" si="30">IF(K20&lt;&gt;"",IF(AND(EXACT(G20,G21),EXACT(G21,G22)),G20,""),"")</f>
        <v/>
      </c>
      <c r="O20" s="68" t="str">
        <f t="shared" ref="O20" si="31">IF(COUNTBLANK(M20:M22)=0,"OK","pas OK")</f>
        <v>pas OK</v>
      </c>
      <c r="P20" s="68" t="str">
        <f t="shared" ref="P20" si="32">IF(O20="OK","Kumite Team "&amp;N20,"")</f>
        <v/>
      </c>
      <c r="V20" s="36">
        <f t="shared" si="0"/>
        <v>2006</v>
      </c>
      <c r="W20" s="36" t="s">
        <v>233</v>
      </c>
    </row>
    <row r="21" spans="2:23" x14ac:dyDescent="0.2">
      <c r="B21" s="65"/>
      <c r="C21" s="62"/>
      <c r="D21" s="22" t="str">
        <f t="shared" ref="D21" si="33">IF(C20&lt;&gt;"","U16","")</f>
        <v/>
      </c>
      <c r="E21" s="5"/>
      <c r="F21" s="5"/>
      <c r="G21" s="5"/>
      <c r="H21" s="17"/>
      <c r="I21" s="8"/>
      <c r="J21" s="24" t="str">
        <f t="shared" ref="J21" si="34">IF(D21&lt;&gt;"",IF(YEAR(H21)&lt;$V$17,"ERREUR DE CATEGORIE",IF(YEAR(H21)&gt;$V$16,"SURCLASSEMENT","")),"")</f>
        <v/>
      </c>
      <c r="K21" s="52"/>
      <c r="L21" s="14" t="str">
        <f t="shared" si="4"/>
        <v/>
      </c>
      <c r="M21" s="12" t="str">
        <f t="shared" ref="M21" si="35">IF(C20&lt;&gt;"",IF(OR(J21="SURCLASSEMENT",J21=""),"OK",""),"")</f>
        <v/>
      </c>
      <c r="N21" s="68"/>
      <c r="O21" s="68"/>
      <c r="P21" s="68"/>
      <c r="V21" s="36">
        <f t="shared" si="0"/>
        <v>2005</v>
      </c>
      <c r="W21" s="36" t="s">
        <v>233</v>
      </c>
    </row>
    <row r="22" spans="2:23" x14ac:dyDescent="0.2">
      <c r="B22" s="65"/>
      <c r="C22" s="63"/>
      <c r="D22" s="23" t="str">
        <f t="shared" ref="D22" si="36">IF(C20&lt;&gt;"","U18","")</f>
        <v/>
      </c>
      <c r="E22" s="9"/>
      <c r="F22" s="9"/>
      <c r="G22" s="9"/>
      <c r="H22" s="19"/>
      <c r="I22" s="10"/>
      <c r="J22" s="24" t="str">
        <f t="shared" ref="J22" si="37">IF(D22&lt;&gt;"",IF(YEAR(H22)&lt;$V$19,"ERREUR DE CATEGORIE",IF(YEAR(H22)&gt;$V$18,"SURCLASSEMENT","")),"")</f>
        <v/>
      </c>
      <c r="K22" s="52"/>
      <c r="L22" s="14" t="str">
        <f t="shared" si="4"/>
        <v/>
      </c>
      <c r="M22" s="12" t="str">
        <f t="shared" ref="M22" si="38">IF(C20&lt;&gt;"",IF(OR(J22="SURCLASSEMENT",J22=""),"OK",""),"")</f>
        <v/>
      </c>
      <c r="N22" s="68"/>
      <c r="O22" s="68"/>
      <c r="P22" s="68"/>
      <c r="V22" s="36">
        <f t="shared" si="0"/>
        <v>2004</v>
      </c>
      <c r="W22" s="36" t="s">
        <v>233</v>
      </c>
    </row>
    <row r="23" spans="2:23" x14ac:dyDescent="0.2">
      <c r="B23" s="65">
        <v>5</v>
      </c>
      <c r="C23" s="64"/>
      <c r="D23" s="21" t="str">
        <f t="shared" ref="D23" si="39">IF(C23&lt;&gt;"","U14","")</f>
        <v/>
      </c>
      <c r="E23" s="6"/>
      <c r="F23" s="6"/>
      <c r="G23" s="6"/>
      <c r="H23" s="18"/>
      <c r="I23" s="7"/>
      <c r="J23" s="24" t="str">
        <f t="shared" ref="J23" si="40">IF(D23&lt;&gt;"",IF(YEAR(H23)&lt;$V$15,"ERREUR DE CATEGORIE",IF(YEAR(H23)&gt;$V$14,"SURCLASSEMENT","")),"")</f>
        <v/>
      </c>
      <c r="K23" s="52" t="str">
        <f>IF(COUNTA(C23:I25)=19,Club!$B$9,"")</f>
        <v/>
      </c>
      <c r="L23" s="14" t="str">
        <f t="shared" si="4"/>
        <v/>
      </c>
      <c r="M23" s="12" t="str">
        <f t="shared" ref="M23" si="41">IF(C23&lt;&gt;"",IF(OR(J23="SURCLASSEMENT",J23=""),"OK",""),"")</f>
        <v/>
      </c>
      <c r="N23" s="68" t="str">
        <f t="shared" ref="N23" si="42">IF(K23&lt;&gt;"",IF(AND(EXACT(G23,G24),EXACT(G24,G25)),G23,""),"")</f>
        <v/>
      </c>
      <c r="O23" s="68" t="str">
        <f t="shared" ref="O23" si="43">IF(COUNTBLANK(M23:M25)=0,"OK","pas OK")</f>
        <v>pas OK</v>
      </c>
      <c r="P23" s="68" t="str">
        <f t="shared" ref="P23" si="44">IF(O23="OK","Kumite Team "&amp;N23,"")</f>
        <v/>
      </c>
      <c r="V23" s="36">
        <f t="shared" si="0"/>
        <v>2003</v>
      </c>
      <c r="W23" s="36" t="s">
        <v>233</v>
      </c>
    </row>
    <row r="24" spans="2:23" x14ac:dyDescent="0.2">
      <c r="B24" s="65"/>
      <c r="C24" s="62"/>
      <c r="D24" s="22" t="str">
        <f t="shared" ref="D24" si="45">IF(C23&lt;&gt;"","U16","")</f>
        <v/>
      </c>
      <c r="E24" s="5"/>
      <c r="F24" s="5"/>
      <c r="G24" s="5"/>
      <c r="H24" s="17"/>
      <c r="I24" s="8"/>
      <c r="J24" s="24" t="str">
        <f t="shared" ref="J24" si="46">IF(D24&lt;&gt;"",IF(YEAR(H24)&lt;$V$17,"ERREUR DE CATEGORIE",IF(YEAR(H24)&gt;$V$16,"SURCLASSEMENT","")),"")</f>
        <v/>
      </c>
      <c r="K24" s="52"/>
      <c r="L24" s="14" t="str">
        <f t="shared" si="4"/>
        <v/>
      </c>
      <c r="M24" s="12" t="str">
        <f t="shared" ref="M24" si="47">IF(C23&lt;&gt;"",IF(OR(J24="SURCLASSEMENT",J24=""),"OK",""),"")</f>
        <v/>
      </c>
      <c r="N24" s="68"/>
      <c r="O24" s="68"/>
      <c r="P24" s="68"/>
      <c r="V24" s="36">
        <f t="shared" si="0"/>
        <v>2002</v>
      </c>
      <c r="W24" s="36" t="s">
        <v>233</v>
      </c>
    </row>
    <row r="25" spans="2:23" x14ac:dyDescent="0.2">
      <c r="B25" s="65"/>
      <c r="C25" s="63"/>
      <c r="D25" s="23" t="str">
        <f t="shared" ref="D25" si="48">IF(C23&lt;&gt;"","U18","")</f>
        <v/>
      </c>
      <c r="E25" s="9"/>
      <c r="F25" s="9"/>
      <c r="G25" s="9"/>
      <c r="H25" s="19"/>
      <c r="I25" s="10"/>
      <c r="J25" s="24" t="str">
        <f t="shared" ref="J25" si="49">IF(D25&lt;&gt;"",IF(YEAR(H25)&lt;$V$19,"ERREUR DE CATEGORIE",IF(YEAR(H25)&gt;$V$18,"SURCLASSEMENT","")),"")</f>
        <v/>
      </c>
      <c r="K25" s="52"/>
      <c r="L25" s="14" t="str">
        <f t="shared" si="4"/>
        <v/>
      </c>
      <c r="M25" s="12" t="str">
        <f t="shared" ref="M25" si="50">IF(C23&lt;&gt;"",IF(OR(J25="SURCLASSEMENT",J25=""),"OK",""),"")</f>
        <v/>
      </c>
      <c r="N25" s="68"/>
      <c r="O25" s="68"/>
      <c r="P25" s="68"/>
      <c r="V25" s="36">
        <f t="shared" si="0"/>
        <v>2001</v>
      </c>
      <c r="W25" s="36" t="s">
        <v>233</v>
      </c>
    </row>
    <row r="26" spans="2:23" x14ac:dyDescent="0.2">
      <c r="B26" s="65">
        <v>6</v>
      </c>
      <c r="C26" s="64"/>
      <c r="D26" s="21" t="str">
        <f t="shared" ref="D26" si="51">IF(C26&lt;&gt;"","U14","")</f>
        <v/>
      </c>
      <c r="E26" s="6"/>
      <c r="F26" s="6"/>
      <c r="G26" s="6"/>
      <c r="H26" s="18"/>
      <c r="I26" s="7"/>
      <c r="J26" s="24" t="str">
        <f t="shared" ref="J26" si="52">IF(D26&lt;&gt;"",IF(YEAR(H26)&lt;$V$15,"ERREUR DE CATEGORIE",IF(YEAR(H26)&gt;$V$14,"SURCLASSEMENT","")),"")</f>
        <v/>
      </c>
      <c r="K26" s="52" t="str">
        <f>IF(COUNTA(C26:I28)=19,Club!$B$9,"")</f>
        <v/>
      </c>
      <c r="L26" s="14" t="str">
        <f t="shared" si="4"/>
        <v/>
      </c>
      <c r="M26" s="12" t="str">
        <f t="shared" ref="M26" si="53">IF(C26&lt;&gt;"",IF(OR(J26="SURCLASSEMENT",J26=""),"OK",""),"")</f>
        <v/>
      </c>
      <c r="N26" s="68" t="str">
        <f t="shared" ref="N26" si="54">IF(K26&lt;&gt;"",IF(AND(EXACT(G26,G27),EXACT(G27,G28)),G26,""),"")</f>
        <v/>
      </c>
      <c r="O26" s="68" t="str">
        <f t="shared" ref="O26" si="55">IF(COUNTBLANK(M26:M28)=0,"OK","pas OK")</f>
        <v>pas OK</v>
      </c>
      <c r="P26" s="68" t="str">
        <f t="shared" ref="P26" si="56">IF(O26="OK","Kumite Team "&amp;N26,"")</f>
        <v/>
      </c>
      <c r="V26" s="36">
        <f t="shared" si="0"/>
        <v>2000</v>
      </c>
      <c r="W26" s="36" t="s">
        <v>233</v>
      </c>
    </row>
    <row r="27" spans="2:23" x14ac:dyDescent="0.2">
      <c r="B27" s="65"/>
      <c r="C27" s="62"/>
      <c r="D27" s="22" t="str">
        <f t="shared" ref="D27" si="57">IF(C26&lt;&gt;"","U16","")</f>
        <v/>
      </c>
      <c r="E27" s="5"/>
      <c r="F27" s="5"/>
      <c r="G27" s="5"/>
      <c r="H27" s="17"/>
      <c r="I27" s="8"/>
      <c r="J27" s="24" t="str">
        <f t="shared" ref="J27" si="58">IF(D27&lt;&gt;"",IF(YEAR(H27)&lt;$V$17,"ERREUR DE CATEGORIE",IF(YEAR(H27)&gt;$V$16,"SURCLASSEMENT","")),"")</f>
        <v/>
      </c>
      <c r="K27" s="52"/>
      <c r="L27" s="14" t="str">
        <f t="shared" si="4"/>
        <v/>
      </c>
      <c r="M27" s="12" t="str">
        <f t="shared" ref="M27" si="59">IF(C26&lt;&gt;"",IF(OR(J27="SURCLASSEMENT",J27=""),"OK",""),"")</f>
        <v/>
      </c>
      <c r="N27" s="68"/>
      <c r="O27" s="68"/>
      <c r="P27" s="68"/>
      <c r="V27" s="36">
        <f t="shared" si="0"/>
        <v>1999</v>
      </c>
      <c r="W27" s="36" t="s">
        <v>233</v>
      </c>
    </row>
    <row r="28" spans="2:23" x14ac:dyDescent="0.2">
      <c r="B28" s="65"/>
      <c r="C28" s="63"/>
      <c r="D28" s="23" t="str">
        <f t="shared" ref="D28" si="60">IF(C26&lt;&gt;"","U18","")</f>
        <v/>
      </c>
      <c r="E28" s="9"/>
      <c r="F28" s="9"/>
      <c r="G28" s="9"/>
      <c r="H28" s="19"/>
      <c r="I28" s="10"/>
      <c r="J28" s="24" t="str">
        <f t="shared" ref="J28" si="61">IF(D28&lt;&gt;"",IF(YEAR(H28)&lt;$V$19,"ERREUR DE CATEGORIE",IF(YEAR(H28)&gt;$V$18,"SURCLASSEMENT","")),"")</f>
        <v/>
      </c>
      <c r="K28" s="52"/>
      <c r="L28" s="14" t="str">
        <f t="shared" si="4"/>
        <v/>
      </c>
      <c r="M28" s="12" t="str">
        <f t="shared" ref="M28" si="62">IF(C26&lt;&gt;"",IF(OR(J28="SURCLASSEMENT",J28=""),"OK",""),"")</f>
        <v/>
      </c>
      <c r="N28" s="68"/>
      <c r="O28" s="68"/>
      <c r="P28" s="68"/>
      <c r="V28" s="36">
        <f t="shared" si="0"/>
        <v>1998</v>
      </c>
      <c r="W28" s="36" t="s">
        <v>233</v>
      </c>
    </row>
    <row r="29" spans="2:23" x14ac:dyDescent="0.2">
      <c r="B29" s="65">
        <v>7</v>
      </c>
      <c r="C29" s="64"/>
      <c r="D29" s="21" t="str">
        <f t="shared" ref="D29" si="63">IF(C29&lt;&gt;"","U14","")</f>
        <v/>
      </c>
      <c r="E29" s="6"/>
      <c r="F29" s="6"/>
      <c r="G29" s="6"/>
      <c r="H29" s="18"/>
      <c r="I29" s="7"/>
      <c r="J29" s="24" t="str">
        <f>IF(D29&lt;&gt;"",IF(YEAR(H29)&lt;$V$15,"ERREUR DE CATEGORIE",IF(YEAR(H29)&gt;$V$14,"SURCLASSEMENT","")),"")</f>
        <v/>
      </c>
      <c r="K29" s="52" t="str">
        <f>IF(COUNTA(C29:I31)=19,Club!$B$9,"")</f>
        <v/>
      </c>
      <c r="L29" s="14" t="str">
        <f t="shared" si="4"/>
        <v/>
      </c>
      <c r="M29" s="12" t="str">
        <f t="shared" ref="M29" si="64">IF(C29&lt;&gt;"",IF(OR(J29="SURCLASSEMENT",J29=""),"OK",""),"")</f>
        <v/>
      </c>
      <c r="N29" s="68" t="str">
        <f t="shared" ref="N29" si="65">IF(K29&lt;&gt;"",IF(AND(EXACT(G29,G30),EXACT(G30,G31)),G29,""),"")</f>
        <v/>
      </c>
      <c r="O29" s="68" t="str">
        <f t="shared" ref="O29" si="66">IF(COUNTBLANK(M29:M31)=0,"OK","pas OK")</f>
        <v>pas OK</v>
      </c>
      <c r="P29" s="68" t="str">
        <f t="shared" ref="P29" si="67">IF(O29="OK","Kumite Team "&amp;N29,"")</f>
        <v/>
      </c>
      <c r="V29" s="36">
        <f t="shared" si="0"/>
        <v>1997</v>
      </c>
      <c r="W29" s="36" t="s">
        <v>233</v>
      </c>
    </row>
    <row r="30" spans="2:23" x14ac:dyDescent="0.2">
      <c r="B30" s="65"/>
      <c r="C30" s="62"/>
      <c r="D30" s="22" t="str">
        <f t="shared" ref="D30" si="68">IF(C29&lt;&gt;"","U16","")</f>
        <v/>
      </c>
      <c r="E30" s="5"/>
      <c r="F30" s="5"/>
      <c r="G30" s="5"/>
      <c r="H30" s="17"/>
      <c r="I30" s="8"/>
      <c r="J30" s="24" t="str">
        <f>IF(D30&lt;&gt;"",IF(YEAR(H30)&lt;$V$17,"ERREUR DE CATEGORIE",IF(YEAR(H30)&gt;$V$16,"SURCLASSEMENT","")),"")</f>
        <v/>
      </c>
      <c r="K30" s="52"/>
      <c r="L30" s="14" t="str">
        <f t="shared" si="4"/>
        <v/>
      </c>
      <c r="M30" s="12" t="str">
        <f t="shared" ref="M30" si="69">IF(C29&lt;&gt;"",IF(OR(J30="SURCLASSEMENT",J30=""),"OK",""),"")</f>
        <v/>
      </c>
      <c r="N30" s="68"/>
      <c r="O30" s="68"/>
      <c r="P30" s="68"/>
      <c r="V30" s="36">
        <f t="shared" si="0"/>
        <v>1996</v>
      </c>
      <c r="W30" s="36" t="s">
        <v>233</v>
      </c>
    </row>
    <row r="31" spans="2:23" x14ac:dyDescent="0.2">
      <c r="B31" s="65"/>
      <c r="C31" s="63"/>
      <c r="D31" s="23" t="str">
        <f t="shared" ref="D31" si="70">IF(C29&lt;&gt;"","U18","")</f>
        <v/>
      </c>
      <c r="E31" s="9"/>
      <c r="F31" s="9"/>
      <c r="G31" s="9"/>
      <c r="H31" s="19"/>
      <c r="I31" s="10"/>
      <c r="J31" s="24" t="str">
        <f>IF(D31&lt;&gt;"",IF(YEAR(H31)&lt;$V$19,"ERREUR DE CATEGORIE",IF(YEAR(H31)&gt;$V$18,"SURCLASSEMENT","")),"")</f>
        <v/>
      </c>
      <c r="K31" s="52"/>
      <c r="L31" s="14" t="str">
        <f t="shared" si="4"/>
        <v/>
      </c>
      <c r="M31" s="12" t="str">
        <f t="shared" ref="M31" si="71">IF(C29&lt;&gt;"",IF(OR(J31="SURCLASSEMENT",J31=""),"OK",""),"")</f>
        <v/>
      </c>
      <c r="N31" s="68"/>
      <c r="O31" s="68"/>
      <c r="P31" s="68"/>
      <c r="V31" s="36">
        <f t="shared" si="0"/>
        <v>1995</v>
      </c>
      <c r="W31" s="36" t="s">
        <v>233</v>
      </c>
    </row>
    <row r="32" spans="2:23" ht="12.95" customHeight="1" x14ac:dyDescent="0.2">
      <c r="B32" s="65">
        <v>8</v>
      </c>
      <c r="C32" s="64"/>
      <c r="D32" s="21" t="str">
        <f t="shared" ref="D32" si="72">IF(C32&lt;&gt;"","U14","")</f>
        <v/>
      </c>
      <c r="E32" s="6"/>
      <c r="F32" s="6"/>
      <c r="G32" s="6"/>
      <c r="H32" s="18"/>
      <c r="I32" s="7"/>
      <c r="J32" s="24" t="str">
        <f t="shared" ref="J32" si="73">IF(D32&lt;&gt;"",IF(YEAR(H32)&lt;$V$15,"ERREUR DE CATEGORIE",IF(YEAR(H32)&gt;$V$14,"SURCLASSEMENT","")),"")</f>
        <v/>
      </c>
      <c r="K32" s="52" t="str">
        <f>IF(COUNTA(C32:I34)=19,Club!$B$9,"")</f>
        <v/>
      </c>
      <c r="L32" s="14" t="str">
        <f t="shared" si="4"/>
        <v/>
      </c>
      <c r="M32" s="12" t="str">
        <f t="shared" ref="M32" si="74">IF(C32&lt;&gt;"",IF(OR(J32="SURCLASSEMENT",J32=""),"OK",""),"")</f>
        <v/>
      </c>
      <c r="N32" s="68" t="str">
        <f t="shared" ref="N32" si="75">IF(K32&lt;&gt;"",IF(AND(EXACT(G32,G33),EXACT(G33,G34)),G32,""),"")</f>
        <v/>
      </c>
      <c r="O32" s="68" t="str">
        <f t="shared" ref="O32" si="76">IF(COUNTBLANK(M32:M34)=0,"OK","pas OK")</f>
        <v>pas OK</v>
      </c>
      <c r="P32" s="68" t="str">
        <f t="shared" ref="P32" si="77">IF(O32="OK","Kumite Team "&amp;N32,"")</f>
        <v/>
      </c>
      <c r="V32" s="36">
        <f t="shared" si="0"/>
        <v>1994</v>
      </c>
      <c r="W32" s="36" t="s">
        <v>233</v>
      </c>
    </row>
    <row r="33" spans="2:23" ht="12.95" customHeight="1" x14ac:dyDescent="0.2">
      <c r="B33" s="65"/>
      <c r="C33" s="62"/>
      <c r="D33" s="22" t="str">
        <f t="shared" ref="D33" si="78">IF(C32&lt;&gt;"","U16","")</f>
        <v/>
      </c>
      <c r="E33" s="5"/>
      <c r="F33" s="5"/>
      <c r="G33" s="5"/>
      <c r="H33" s="17"/>
      <c r="I33" s="8"/>
      <c r="J33" s="24" t="str">
        <f t="shared" ref="J33" si="79">IF(D33&lt;&gt;"",IF(YEAR(H33)&lt;$V$17,"ERREUR DE CATEGORIE",IF(YEAR(H33)&gt;$V$16,"SURCLASSEMENT","")),"")</f>
        <v/>
      </c>
      <c r="K33" s="52"/>
      <c r="L33" s="14" t="str">
        <f t="shared" si="4"/>
        <v/>
      </c>
      <c r="M33" s="12" t="str">
        <f t="shared" ref="M33" si="80">IF(C32&lt;&gt;"",IF(OR(J33="SURCLASSEMENT",J33=""),"OK",""),"")</f>
        <v/>
      </c>
      <c r="N33" s="68"/>
      <c r="O33" s="68"/>
      <c r="P33" s="68"/>
      <c r="V33" s="36">
        <f t="shared" si="0"/>
        <v>1993</v>
      </c>
      <c r="W33" s="36" t="s">
        <v>233</v>
      </c>
    </row>
    <row r="34" spans="2:23" ht="12.95" customHeight="1" x14ac:dyDescent="0.2">
      <c r="B34" s="65"/>
      <c r="C34" s="63"/>
      <c r="D34" s="23" t="str">
        <f t="shared" ref="D34" si="81">IF(C32&lt;&gt;"","U18","")</f>
        <v/>
      </c>
      <c r="E34" s="9"/>
      <c r="F34" s="9"/>
      <c r="G34" s="9"/>
      <c r="H34" s="19"/>
      <c r="I34" s="10"/>
      <c r="J34" s="24" t="str">
        <f t="shared" ref="J34" si="82">IF(D34&lt;&gt;"",IF(YEAR(H34)&lt;$V$19,"ERREUR DE CATEGORIE",IF(YEAR(H34)&gt;$V$18,"SURCLASSEMENT","")),"")</f>
        <v/>
      </c>
      <c r="K34" s="52"/>
      <c r="L34" s="14" t="str">
        <f t="shared" si="4"/>
        <v/>
      </c>
      <c r="M34" s="12" t="str">
        <f t="shared" ref="M34" si="83">IF(C32&lt;&gt;"",IF(OR(J34="SURCLASSEMENT",J34=""),"OK",""),"")</f>
        <v/>
      </c>
      <c r="N34" s="68"/>
      <c r="O34" s="68"/>
      <c r="P34" s="68"/>
      <c r="V34" s="36">
        <f t="shared" si="0"/>
        <v>1992</v>
      </c>
      <c r="W34" s="36" t="s">
        <v>233</v>
      </c>
    </row>
    <row r="35" spans="2:23" ht="12.95" customHeight="1" x14ac:dyDescent="0.2">
      <c r="B35" s="65">
        <v>9</v>
      </c>
      <c r="C35" s="64"/>
      <c r="D35" s="21" t="str">
        <f t="shared" ref="D35" si="84">IF(C35&lt;&gt;"","U14","")</f>
        <v/>
      </c>
      <c r="E35" s="6"/>
      <c r="F35" s="6"/>
      <c r="G35" s="6"/>
      <c r="H35" s="18"/>
      <c r="I35" s="7"/>
      <c r="J35" s="24" t="str">
        <f t="shared" ref="J35" si="85">IF(D35&lt;&gt;"",IF(YEAR(H35)&lt;$V$15,"ERREUR DE CATEGORIE",IF(YEAR(H35)&gt;$V$14,"SURCLASSEMENT","")),"")</f>
        <v/>
      </c>
      <c r="K35" s="52" t="str">
        <f>IF(COUNTA(C35:I37)=19,Club!$B$9,"")</f>
        <v/>
      </c>
      <c r="L35" s="14" t="str">
        <f t="shared" si="4"/>
        <v/>
      </c>
      <c r="M35" s="12" t="str">
        <f t="shared" ref="M35" si="86">IF(C35&lt;&gt;"",IF(OR(J35="SURCLASSEMENT",J35=""),"OK",""),"")</f>
        <v/>
      </c>
      <c r="N35" s="68" t="str">
        <f t="shared" ref="N35" si="87">IF(K35&lt;&gt;"",IF(AND(EXACT(G35,G36),EXACT(G36,G37)),G35,""),"")</f>
        <v/>
      </c>
      <c r="O35" s="68" t="str">
        <f t="shared" ref="O35" si="88">IF(COUNTBLANK(M35:M37)=0,"OK","pas OK")</f>
        <v>pas OK</v>
      </c>
      <c r="P35" s="68" t="str">
        <f t="shared" ref="P35" si="89">IF(O35="OK","Kumite Team "&amp;N35,"")</f>
        <v/>
      </c>
      <c r="V35" s="36">
        <f t="shared" si="0"/>
        <v>1991</v>
      </c>
      <c r="W35" s="36" t="s">
        <v>233</v>
      </c>
    </row>
    <row r="36" spans="2:23" ht="12.95" customHeight="1" x14ac:dyDescent="0.2">
      <c r="B36" s="65"/>
      <c r="C36" s="62"/>
      <c r="D36" s="22" t="str">
        <f t="shared" ref="D36" si="90">IF(C35&lt;&gt;"","U16","")</f>
        <v/>
      </c>
      <c r="E36" s="5"/>
      <c r="F36" s="5"/>
      <c r="G36" s="5"/>
      <c r="H36" s="17"/>
      <c r="I36" s="8"/>
      <c r="J36" s="24" t="str">
        <f t="shared" ref="J36" si="91">IF(D36&lt;&gt;"",IF(YEAR(H36)&lt;$V$17,"ERREUR DE CATEGORIE",IF(YEAR(H36)&gt;$V$16,"SURCLASSEMENT","")),"")</f>
        <v/>
      </c>
      <c r="K36" s="52"/>
      <c r="L36" s="14" t="str">
        <f t="shared" si="4"/>
        <v/>
      </c>
      <c r="M36" s="12" t="str">
        <f t="shared" ref="M36" si="92">IF(C35&lt;&gt;"",IF(OR(J36="SURCLASSEMENT",J36=""),"OK",""),"")</f>
        <v/>
      </c>
      <c r="N36" s="68"/>
      <c r="O36" s="68"/>
      <c r="P36" s="68"/>
      <c r="V36" s="36">
        <f t="shared" si="0"/>
        <v>1990</v>
      </c>
      <c r="W36" s="36" t="s">
        <v>233</v>
      </c>
    </row>
    <row r="37" spans="2:23" ht="12.95" customHeight="1" x14ac:dyDescent="0.2">
      <c r="B37" s="65"/>
      <c r="C37" s="63"/>
      <c r="D37" s="23" t="str">
        <f t="shared" ref="D37" si="93">IF(C35&lt;&gt;"","U18","")</f>
        <v/>
      </c>
      <c r="E37" s="9"/>
      <c r="F37" s="9"/>
      <c r="G37" s="9"/>
      <c r="H37" s="19"/>
      <c r="I37" s="10"/>
      <c r="J37" s="24" t="str">
        <f t="shared" ref="J37" si="94">IF(D37&lt;&gt;"",IF(YEAR(H37)&lt;$V$19,"ERREUR DE CATEGORIE",IF(YEAR(H37)&gt;$V$18,"SURCLASSEMENT","")),"")</f>
        <v/>
      </c>
      <c r="K37" s="52"/>
      <c r="L37" s="14" t="str">
        <f t="shared" si="4"/>
        <v/>
      </c>
      <c r="M37" s="12" t="str">
        <f t="shared" ref="M37" si="95">IF(C35&lt;&gt;"",IF(OR(J37="SURCLASSEMENT",J37=""),"OK",""),"")</f>
        <v/>
      </c>
      <c r="N37" s="68"/>
      <c r="O37" s="68"/>
      <c r="P37" s="68"/>
      <c r="V37" s="36">
        <f t="shared" si="0"/>
        <v>1989</v>
      </c>
      <c r="W37" s="36" t="s">
        <v>234</v>
      </c>
    </row>
    <row r="38" spans="2:23" ht="12.95" customHeight="1" x14ac:dyDescent="0.2">
      <c r="B38" s="65">
        <v>10</v>
      </c>
      <c r="C38" s="64"/>
      <c r="D38" s="21" t="str">
        <f t="shared" ref="D38" si="96">IF(C38&lt;&gt;"","U14","")</f>
        <v/>
      </c>
      <c r="E38" s="6"/>
      <c r="F38" s="6"/>
      <c r="G38" s="6"/>
      <c r="H38" s="18"/>
      <c r="I38" s="7"/>
      <c r="J38" s="24" t="str">
        <f t="shared" ref="J38" si="97">IF(D38&lt;&gt;"",IF(YEAR(H38)&lt;$V$15,"ERREUR DE CATEGORIE",IF(YEAR(H38)&gt;$V$14,"SURCLASSEMENT","")),"")</f>
        <v/>
      </c>
      <c r="K38" s="52" t="str">
        <f>IF(COUNTA(C38:I40)=19,Club!$B$9,"")</f>
        <v/>
      </c>
      <c r="L38" s="14" t="str">
        <f t="shared" si="4"/>
        <v/>
      </c>
      <c r="M38" s="12" t="str">
        <f t="shared" ref="M38" si="98">IF(C38&lt;&gt;"",IF(OR(J38="SURCLASSEMENT",J38=""),"OK",""),"")</f>
        <v/>
      </c>
      <c r="N38" s="68" t="str">
        <f t="shared" ref="N38" si="99">IF(K38&lt;&gt;"",IF(AND(EXACT(G38,G39),EXACT(G39,G40)),G38,""),"")</f>
        <v/>
      </c>
      <c r="O38" s="68" t="str">
        <f t="shared" ref="O38" si="100">IF(COUNTBLANK(M38:M40)=0,"OK","pas OK")</f>
        <v>pas OK</v>
      </c>
      <c r="P38" s="68" t="str">
        <f t="shared" ref="P38" si="101">IF(O38="OK","Kumite Team "&amp;N38,"")</f>
        <v/>
      </c>
      <c r="V38" s="36">
        <f t="shared" si="0"/>
        <v>1988</v>
      </c>
      <c r="W38" s="36" t="s">
        <v>234</v>
      </c>
    </row>
    <row r="39" spans="2:23" ht="12.95" customHeight="1" x14ac:dyDescent="0.2">
      <c r="B39" s="65"/>
      <c r="C39" s="62"/>
      <c r="D39" s="22" t="str">
        <f t="shared" ref="D39" si="102">IF(C38&lt;&gt;"","U16","")</f>
        <v/>
      </c>
      <c r="E39" s="5"/>
      <c r="F39" s="5"/>
      <c r="G39" s="5"/>
      <c r="H39" s="17"/>
      <c r="I39" s="8"/>
      <c r="J39" s="24" t="str">
        <f t="shared" ref="J39" si="103">IF(D39&lt;&gt;"",IF(YEAR(H39)&lt;$V$17,"ERREUR DE CATEGORIE",IF(YEAR(H39)&gt;$V$16,"SURCLASSEMENT","")),"")</f>
        <v/>
      </c>
      <c r="K39" s="52"/>
      <c r="L39" s="14" t="str">
        <f t="shared" si="4"/>
        <v/>
      </c>
      <c r="M39" s="12" t="str">
        <f t="shared" ref="M39" si="104">IF(C38&lt;&gt;"",IF(OR(J39="SURCLASSEMENT",J39=""),"OK",""),"")</f>
        <v/>
      </c>
      <c r="N39" s="68"/>
      <c r="O39" s="68"/>
      <c r="P39" s="68"/>
      <c r="V39" s="36">
        <f t="shared" si="0"/>
        <v>1987</v>
      </c>
      <c r="W39" s="36" t="s">
        <v>234</v>
      </c>
    </row>
    <row r="40" spans="2:23" ht="12.95" customHeight="1" x14ac:dyDescent="0.2">
      <c r="B40" s="65"/>
      <c r="C40" s="63"/>
      <c r="D40" s="23" t="str">
        <f t="shared" ref="D40" si="105">IF(C38&lt;&gt;"","U18","")</f>
        <v/>
      </c>
      <c r="E40" s="9"/>
      <c r="F40" s="9"/>
      <c r="G40" s="9"/>
      <c r="H40" s="19"/>
      <c r="I40" s="10"/>
      <c r="J40" s="24" t="str">
        <f t="shared" ref="J40" si="106">IF(D40&lt;&gt;"",IF(YEAR(H40)&lt;$V$19,"ERREUR DE CATEGORIE",IF(YEAR(H40)&gt;$V$18,"SURCLASSEMENT","")),"")</f>
        <v/>
      </c>
      <c r="K40" s="52"/>
      <c r="L40" s="14" t="str">
        <f t="shared" si="4"/>
        <v/>
      </c>
      <c r="M40" s="12" t="str">
        <f t="shared" ref="M40" si="107">IF(C38&lt;&gt;"",IF(OR(J40="SURCLASSEMENT",J40=""),"OK",""),"")</f>
        <v/>
      </c>
      <c r="N40" s="68"/>
      <c r="O40" s="68"/>
      <c r="P40" s="68"/>
      <c r="V40" s="36">
        <f t="shared" si="0"/>
        <v>1986</v>
      </c>
      <c r="W40" s="36" t="s">
        <v>234</v>
      </c>
    </row>
    <row r="41" spans="2:23" ht="12.95" customHeight="1" x14ac:dyDescent="0.2">
      <c r="B41" s="65">
        <v>11</v>
      </c>
      <c r="C41" s="64"/>
      <c r="D41" s="21" t="str">
        <f t="shared" ref="D41" si="108">IF(C41&lt;&gt;"","U14","")</f>
        <v/>
      </c>
      <c r="E41" s="6"/>
      <c r="F41" s="6"/>
      <c r="G41" s="6"/>
      <c r="H41" s="18"/>
      <c r="I41" s="7"/>
      <c r="J41" s="24" t="str">
        <f t="shared" ref="J41" si="109">IF(D41&lt;&gt;"",IF(YEAR(H41)&lt;$V$15,"ERREUR DE CATEGORIE",IF(YEAR(H41)&gt;$V$14,"SURCLASSEMENT","")),"")</f>
        <v/>
      </c>
      <c r="K41" s="52" t="str">
        <f>IF(COUNTA(C41:I43)=19,Club!$B$9,"")</f>
        <v/>
      </c>
      <c r="L41" s="14" t="str">
        <f t="shared" si="4"/>
        <v/>
      </c>
      <c r="M41" s="12" t="str">
        <f t="shared" ref="M41" si="110">IF(C41&lt;&gt;"",IF(OR(J41="SURCLASSEMENT",J41=""),"OK",""),"")</f>
        <v/>
      </c>
      <c r="N41" s="68" t="str">
        <f t="shared" ref="N41" si="111">IF(K41&lt;&gt;"",IF(AND(EXACT(G41,G42),EXACT(G42,G43)),G41,""),"")</f>
        <v/>
      </c>
      <c r="O41" s="68" t="str">
        <f t="shared" ref="O41" si="112">IF(COUNTBLANK(M41:M43)=0,"OK","pas OK")</f>
        <v>pas OK</v>
      </c>
      <c r="P41" s="68" t="str">
        <f t="shared" ref="P41" si="113">IF(O41="OK","Kumite Team "&amp;N41,"")</f>
        <v/>
      </c>
      <c r="V41" s="36">
        <f t="shared" si="0"/>
        <v>1985</v>
      </c>
      <c r="W41" s="36" t="s">
        <v>234</v>
      </c>
    </row>
    <row r="42" spans="2:23" ht="12.95" customHeight="1" x14ac:dyDescent="0.2">
      <c r="B42" s="65"/>
      <c r="C42" s="62"/>
      <c r="D42" s="22" t="str">
        <f t="shared" ref="D42" si="114">IF(C41&lt;&gt;"","U16","")</f>
        <v/>
      </c>
      <c r="E42" s="5"/>
      <c r="F42" s="5"/>
      <c r="G42" s="5"/>
      <c r="H42" s="17"/>
      <c r="I42" s="8"/>
      <c r="J42" s="24" t="str">
        <f t="shared" ref="J42" si="115">IF(D42&lt;&gt;"",IF(YEAR(H42)&lt;$V$17,"ERREUR DE CATEGORIE",IF(YEAR(H42)&gt;$V$16,"SURCLASSEMENT","")),"")</f>
        <v/>
      </c>
      <c r="K42" s="52"/>
      <c r="L42" s="14" t="str">
        <f t="shared" si="4"/>
        <v/>
      </c>
      <c r="M42" s="12" t="str">
        <f t="shared" ref="M42" si="116">IF(C41&lt;&gt;"",IF(OR(J42="SURCLASSEMENT",J42=""),"OK",""),"")</f>
        <v/>
      </c>
      <c r="N42" s="68"/>
      <c r="O42" s="68"/>
      <c r="P42" s="68"/>
      <c r="V42" s="36">
        <f t="shared" si="0"/>
        <v>1984</v>
      </c>
      <c r="W42" s="36" t="s">
        <v>234</v>
      </c>
    </row>
    <row r="43" spans="2:23" ht="12.95" customHeight="1" x14ac:dyDescent="0.2">
      <c r="B43" s="65"/>
      <c r="C43" s="63"/>
      <c r="D43" s="23" t="str">
        <f t="shared" ref="D43" si="117">IF(C41&lt;&gt;"","U18","")</f>
        <v/>
      </c>
      <c r="E43" s="9"/>
      <c r="F43" s="9"/>
      <c r="G43" s="9"/>
      <c r="H43" s="19"/>
      <c r="I43" s="10"/>
      <c r="J43" s="24" t="str">
        <f t="shared" ref="J43" si="118">IF(D43&lt;&gt;"",IF(YEAR(H43)&lt;$V$19,"ERREUR DE CATEGORIE",IF(YEAR(H43)&gt;$V$18,"SURCLASSEMENT","")),"")</f>
        <v/>
      </c>
      <c r="K43" s="52"/>
      <c r="L43" s="14" t="str">
        <f t="shared" si="4"/>
        <v/>
      </c>
      <c r="M43" s="12" t="str">
        <f t="shared" ref="M43" si="119">IF(C41&lt;&gt;"",IF(OR(J43="SURCLASSEMENT",J43=""),"OK",""),"")</f>
        <v/>
      </c>
      <c r="N43" s="68"/>
      <c r="O43" s="68"/>
      <c r="P43" s="68"/>
      <c r="V43" s="36">
        <f t="shared" si="0"/>
        <v>1983</v>
      </c>
      <c r="W43" s="36" t="s">
        <v>234</v>
      </c>
    </row>
    <row r="44" spans="2:23" ht="12.95" customHeight="1" x14ac:dyDescent="0.2">
      <c r="B44" s="65">
        <v>12</v>
      </c>
      <c r="C44" s="64"/>
      <c r="D44" s="21" t="str">
        <f t="shared" ref="D44" si="120">IF(C44&lt;&gt;"","U14","")</f>
        <v/>
      </c>
      <c r="E44" s="6"/>
      <c r="F44" s="6"/>
      <c r="G44" s="6"/>
      <c r="H44" s="18"/>
      <c r="I44" s="7"/>
      <c r="J44" s="24" t="str">
        <f t="shared" ref="J44" si="121">IF(D44&lt;&gt;"",IF(YEAR(H44)&lt;$V$15,"ERREUR DE CATEGORIE",IF(YEAR(H44)&gt;$V$14,"SURCLASSEMENT","")),"")</f>
        <v/>
      </c>
      <c r="K44" s="52" t="str">
        <f>IF(COUNTA(C44:I46)=19,Club!$B$9,"")</f>
        <v/>
      </c>
      <c r="L44" s="14" t="str">
        <f t="shared" si="4"/>
        <v/>
      </c>
      <c r="M44" s="12" t="str">
        <f t="shared" ref="M44" si="122">IF(C44&lt;&gt;"",IF(OR(J44="SURCLASSEMENT",J44=""),"OK",""),"")</f>
        <v/>
      </c>
      <c r="N44" s="68" t="str">
        <f t="shared" ref="N44" si="123">IF(K44&lt;&gt;"",IF(AND(EXACT(G44,G45),EXACT(G45,G46)),G44,""),"")</f>
        <v/>
      </c>
      <c r="O44" s="68" t="str">
        <f t="shared" ref="O44" si="124">IF(COUNTBLANK(M44:M46)=0,"OK","pas OK")</f>
        <v>pas OK</v>
      </c>
      <c r="P44" s="68" t="str">
        <f t="shared" ref="P44" si="125">IF(O44="OK","Kumite Team "&amp;N44,"")</f>
        <v/>
      </c>
      <c r="V44" s="36">
        <f t="shared" si="0"/>
        <v>1982</v>
      </c>
      <c r="W44" s="36" t="s">
        <v>234</v>
      </c>
    </row>
    <row r="45" spans="2:23" ht="12.95" customHeight="1" x14ac:dyDescent="0.2">
      <c r="B45" s="65"/>
      <c r="C45" s="62"/>
      <c r="D45" s="22" t="str">
        <f t="shared" ref="D45" si="126">IF(C44&lt;&gt;"","U16","")</f>
        <v/>
      </c>
      <c r="E45" s="5"/>
      <c r="F45" s="5"/>
      <c r="G45" s="5"/>
      <c r="H45" s="17"/>
      <c r="I45" s="8"/>
      <c r="J45" s="24" t="str">
        <f t="shared" ref="J45" si="127">IF(D45&lt;&gt;"",IF(YEAR(H45)&lt;$V$17,"ERREUR DE CATEGORIE",IF(YEAR(H45)&gt;$V$16,"SURCLASSEMENT","")),"")</f>
        <v/>
      </c>
      <c r="K45" s="52"/>
      <c r="L45" s="14" t="str">
        <f t="shared" si="4"/>
        <v/>
      </c>
      <c r="M45" s="12" t="str">
        <f t="shared" ref="M45" si="128">IF(C44&lt;&gt;"",IF(OR(J45="SURCLASSEMENT",J45=""),"OK",""),"")</f>
        <v/>
      </c>
      <c r="N45" s="68"/>
      <c r="O45" s="68"/>
      <c r="P45" s="68"/>
      <c r="V45" s="36">
        <f t="shared" si="0"/>
        <v>1981</v>
      </c>
      <c r="W45" s="36" t="s">
        <v>234</v>
      </c>
    </row>
    <row r="46" spans="2:23" ht="12.95" customHeight="1" x14ac:dyDescent="0.2">
      <c r="B46" s="65"/>
      <c r="C46" s="63"/>
      <c r="D46" s="23" t="str">
        <f t="shared" ref="D46" si="129">IF(C44&lt;&gt;"","U18","")</f>
        <v/>
      </c>
      <c r="E46" s="9"/>
      <c r="F46" s="9"/>
      <c r="G46" s="9"/>
      <c r="H46" s="19"/>
      <c r="I46" s="10"/>
      <c r="J46" s="24" t="str">
        <f t="shared" ref="J46" si="130">IF(D46&lt;&gt;"",IF(YEAR(H46)&lt;$V$19,"ERREUR DE CATEGORIE",IF(YEAR(H46)&gt;$V$18,"SURCLASSEMENT","")),"")</f>
        <v/>
      </c>
      <c r="K46" s="52"/>
      <c r="L46" s="14" t="str">
        <f t="shared" si="4"/>
        <v/>
      </c>
      <c r="M46" s="12" t="str">
        <f t="shared" ref="M46" si="131">IF(C44&lt;&gt;"",IF(OR(J46="SURCLASSEMENT",J46=""),"OK",""),"")</f>
        <v/>
      </c>
      <c r="N46" s="68"/>
      <c r="O46" s="68"/>
      <c r="P46" s="68"/>
      <c r="V46" s="36">
        <f t="shared" si="0"/>
        <v>1980</v>
      </c>
      <c r="W46" s="36" t="s">
        <v>234</v>
      </c>
    </row>
    <row r="47" spans="2:23" ht="12.95" customHeight="1" x14ac:dyDescent="0.2">
      <c r="B47" s="65">
        <v>13</v>
      </c>
      <c r="C47" s="64"/>
      <c r="D47" s="21" t="str">
        <f t="shared" ref="D47" si="132">IF(C47&lt;&gt;"","U14","")</f>
        <v/>
      </c>
      <c r="E47" s="6"/>
      <c r="F47" s="6"/>
      <c r="G47" s="6"/>
      <c r="H47" s="18"/>
      <c r="I47" s="7"/>
      <c r="J47" s="24" t="str">
        <f t="shared" ref="J47" si="133">IF(D47&lt;&gt;"",IF(YEAR(H47)&lt;$V$15,"ERREUR DE CATEGORIE",IF(YEAR(H47)&gt;$V$14,"SURCLASSEMENT","")),"")</f>
        <v/>
      </c>
      <c r="K47" s="52" t="str">
        <f>IF(COUNTA(C47:I49)=19,Club!$B$9,"")</f>
        <v/>
      </c>
      <c r="L47" s="14" t="str">
        <f t="shared" si="4"/>
        <v/>
      </c>
      <c r="M47" s="12" t="str">
        <f t="shared" ref="M47" si="134">IF(C47&lt;&gt;"",IF(OR(J47="SURCLASSEMENT",J47=""),"OK",""),"")</f>
        <v/>
      </c>
      <c r="N47" s="68" t="str">
        <f t="shared" ref="N47" si="135">IF(K47&lt;&gt;"",IF(AND(EXACT(G47,G48),EXACT(G48,G49)),G47,""),"")</f>
        <v/>
      </c>
      <c r="O47" s="68" t="str">
        <f t="shared" ref="O47" si="136">IF(COUNTBLANK(M47:M49)=0,"OK","pas OK")</f>
        <v>pas OK</v>
      </c>
      <c r="P47" s="68" t="str">
        <f t="shared" ref="P47" si="137">IF(O47="OK","Kumite Team "&amp;N47,"")</f>
        <v/>
      </c>
      <c r="V47" s="36">
        <f t="shared" si="0"/>
        <v>1979</v>
      </c>
      <c r="W47" s="36" t="s">
        <v>234</v>
      </c>
    </row>
    <row r="48" spans="2:23" ht="12.95" customHeight="1" x14ac:dyDescent="0.2">
      <c r="B48" s="65"/>
      <c r="C48" s="62"/>
      <c r="D48" s="22" t="str">
        <f t="shared" ref="D48" si="138">IF(C47&lt;&gt;"","U16","")</f>
        <v/>
      </c>
      <c r="E48" s="5"/>
      <c r="F48" s="5"/>
      <c r="G48" s="5"/>
      <c r="H48" s="17"/>
      <c r="I48" s="8"/>
      <c r="J48" s="24" t="str">
        <f t="shared" ref="J48" si="139">IF(D48&lt;&gt;"",IF(YEAR(H48)&lt;$V$17,"ERREUR DE CATEGORIE",IF(YEAR(H48)&gt;$V$16,"SURCLASSEMENT","")),"")</f>
        <v/>
      </c>
      <c r="K48" s="52"/>
      <c r="L48" s="14" t="str">
        <f t="shared" si="4"/>
        <v/>
      </c>
      <c r="M48" s="12" t="str">
        <f t="shared" ref="M48" si="140">IF(C47&lt;&gt;"",IF(OR(J48="SURCLASSEMENT",J48=""),"OK",""),"")</f>
        <v/>
      </c>
      <c r="N48" s="68"/>
      <c r="O48" s="68"/>
      <c r="P48" s="68"/>
      <c r="V48" s="36">
        <f t="shared" si="0"/>
        <v>1978</v>
      </c>
      <c r="W48" s="36" t="s">
        <v>234</v>
      </c>
    </row>
    <row r="49" spans="2:23" ht="12.95" customHeight="1" x14ac:dyDescent="0.2">
      <c r="B49" s="65"/>
      <c r="C49" s="63"/>
      <c r="D49" s="23" t="str">
        <f t="shared" ref="D49" si="141">IF(C47&lt;&gt;"","U18","")</f>
        <v/>
      </c>
      <c r="E49" s="9"/>
      <c r="F49" s="9"/>
      <c r="G49" s="9"/>
      <c r="H49" s="19"/>
      <c r="I49" s="10"/>
      <c r="J49" s="24" t="str">
        <f t="shared" ref="J49" si="142">IF(D49&lt;&gt;"",IF(YEAR(H49)&lt;$V$19,"ERREUR DE CATEGORIE",IF(YEAR(H49)&gt;$V$18,"SURCLASSEMENT","")),"")</f>
        <v/>
      </c>
      <c r="K49" s="52"/>
      <c r="L49" s="14" t="str">
        <f t="shared" si="4"/>
        <v/>
      </c>
      <c r="M49" s="12" t="str">
        <f t="shared" ref="M49" si="143">IF(C47&lt;&gt;"",IF(OR(J49="SURCLASSEMENT",J49=""),"OK",""),"")</f>
        <v/>
      </c>
      <c r="N49" s="68"/>
      <c r="O49" s="68"/>
      <c r="P49" s="68"/>
      <c r="V49" s="36">
        <f t="shared" si="0"/>
        <v>1977</v>
      </c>
      <c r="W49" s="36" t="s">
        <v>234</v>
      </c>
    </row>
    <row r="50" spans="2:23" ht="12.95" customHeight="1" x14ac:dyDescent="0.2">
      <c r="B50" s="65">
        <v>14</v>
      </c>
      <c r="C50" s="64"/>
      <c r="D50" s="21" t="str">
        <f t="shared" ref="D50" si="144">IF(C50&lt;&gt;"","U14","")</f>
        <v/>
      </c>
      <c r="E50" s="6"/>
      <c r="F50" s="6"/>
      <c r="G50" s="6"/>
      <c r="H50" s="18"/>
      <c r="I50" s="7"/>
      <c r="J50" s="24" t="str">
        <f t="shared" ref="J50" si="145">IF(D50&lt;&gt;"",IF(YEAR(H50)&lt;$V$15,"ERREUR DE CATEGORIE",IF(YEAR(H50)&gt;$V$14,"SURCLASSEMENT","")),"")</f>
        <v/>
      </c>
      <c r="K50" s="52" t="str">
        <f>IF(COUNTA(C50:I52)=19,Club!$B$9,"")</f>
        <v/>
      </c>
      <c r="L50" s="14" t="str">
        <f t="shared" si="4"/>
        <v/>
      </c>
      <c r="M50" s="12" t="str">
        <f t="shared" ref="M50" si="146">IF(C50&lt;&gt;"",IF(OR(J50="SURCLASSEMENT",J50=""),"OK",""),"")</f>
        <v/>
      </c>
      <c r="N50" s="68" t="str">
        <f t="shared" ref="N50" si="147">IF(K50&lt;&gt;"",IF(AND(EXACT(G50,G51),EXACT(G51,G52)),G50,""),"")</f>
        <v/>
      </c>
      <c r="O50" s="68" t="str">
        <f t="shared" ref="O50" si="148">IF(COUNTBLANK(M50:M52)=0,"OK","pas OK")</f>
        <v>pas OK</v>
      </c>
      <c r="P50" s="68" t="str">
        <f t="shared" ref="P50" si="149">IF(O50="OK","Kumite Team "&amp;N50,"")</f>
        <v/>
      </c>
      <c r="V50" s="36">
        <f t="shared" si="0"/>
        <v>1976</v>
      </c>
      <c r="W50" s="36" t="s">
        <v>234</v>
      </c>
    </row>
    <row r="51" spans="2:23" ht="12.95" customHeight="1" x14ac:dyDescent="0.2">
      <c r="B51" s="65"/>
      <c r="C51" s="62"/>
      <c r="D51" s="22" t="str">
        <f t="shared" ref="D51" si="150">IF(C50&lt;&gt;"","U16","")</f>
        <v/>
      </c>
      <c r="E51" s="5"/>
      <c r="F51" s="5"/>
      <c r="G51" s="5"/>
      <c r="H51" s="17"/>
      <c r="I51" s="8"/>
      <c r="J51" s="24" t="str">
        <f t="shared" ref="J51" si="151">IF(D51&lt;&gt;"",IF(YEAR(H51)&lt;$V$17,"ERREUR DE CATEGORIE",IF(YEAR(H51)&gt;$V$16,"SURCLASSEMENT","")),"")</f>
        <v/>
      </c>
      <c r="K51" s="52"/>
      <c r="L51" s="14" t="str">
        <f t="shared" si="4"/>
        <v/>
      </c>
      <c r="M51" s="12" t="str">
        <f t="shared" ref="M51" si="152">IF(C50&lt;&gt;"",IF(OR(J51="SURCLASSEMENT",J51=""),"OK",""),"")</f>
        <v/>
      </c>
      <c r="N51" s="68"/>
      <c r="O51" s="68"/>
      <c r="P51" s="68"/>
      <c r="V51" s="36">
        <f t="shared" si="0"/>
        <v>1975</v>
      </c>
      <c r="W51" s="36" t="s">
        <v>234</v>
      </c>
    </row>
    <row r="52" spans="2:23" ht="12.95" customHeight="1" x14ac:dyDescent="0.2">
      <c r="B52" s="65"/>
      <c r="C52" s="63"/>
      <c r="D52" s="23" t="str">
        <f t="shared" ref="D52" si="153">IF(C50&lt;&gt;"","U18","")</f>
        <v/>
      </c>
      <c r="E52" s="9"/>
      <c r="F52" s="9"/>
      <c r="G52" s="9"/>
      <c r="H52" s="19"/>
      <c r="I52" s="10"/>
      <c r="J52" s="24" t="str">
        <f t="shared" ref="J52" si="154">IF(D52&lt;&gt;"",IF(YEAR(H52)&lt;$V$19,"ERREUR DE CATEGORIE",IF(YEAR(H52)&gt;$V$18,"SURCLASSEMENT","")),"")</f>
        <v/>
      </c>
      <c r="K52" s="52"/>
      <c r="L52" s="14" t="str">
        <f t="shared" si="4"/>
        <v/>
      </c>
      <c r="M52" s="12" t="str">
        <f t="shared" ref="M52" si="155">IF(C50&lt;&gt;"",IF(OR(J52="SURCLASSEMENT",J52=""),"OK",""),"")</f>
        <v/>
      </c>
      <c r="N52" s="68"/>
      <c r="O52" s="68"/>
      <c r="P52" s="68"/>
      <c r="V52" s="36">
        <f t="shared" si="0"/>
        <v>1974</v>
      </c>
      <c r="W52" s="36" t="s">
        <v>234</v>
      </c>
    </row>
    <row r="53" spans="2:23" ht="12.95" customHeight="1" x14ac:dyDescent="0.2">
      <c r="B53" s="65">
        <v>15</v>
      </c>
      <c r="C53" s="64"/>
      <c r="D53" s="21" t="str">
        <f t="shared" ref="D53" si="156">IF(C53&lt;&gt;"","U14","")</f>
        <v/>
      </c>
      <c r="E53" s="6"/>
      <c r="F53" s="6"/>
      <c r="G53" s="6"/>
      <c r="H53" s="18"/>
      <c r="I53" s="7"/>
      <c r="J53" s="24" t="str">
        <f t="shared" ref="J53" si="157">IF(D53&lt;&gt;"",IF(YEAR(H53)&lt;$V$15,"ERREUR DE CATEGORIE",IF(YEAR(H53)&gt;$V$14,"SURCLASSEMENT","")),"")</f>
        <v/>
      </c>
      <c r="K53" s="52" t="str">
        <f>IF(COUNTA(C53:I55)=19,Club!$B$9,"")</f>
        <v/>
      </c>
      <c r="L53" s="14" t="str">
        <f t="shared" si="4"/>
        <v/>
      </c>
      <c r="M53" s="12" t="str">
        <f t="shared" ref="M53" si="158">IF(C53&lt;&gt;"",IF(OR(J53="SURCLASSEMENT",J53=""),"OK",""),"")</f>
        <v/>
      </c>
      <c r="N53" s="68" t="str">
        <f t="shared" ref="N53" si="159">IF(K53&lt;&gt;"",IF(AND(EXACT(G53,G54),EXACT(G54,G55)),G53,""),"")</f>
        <v/>
      </c>
      <c r="O53" s="68" t="str">
        <f t="shared" ref="O53" si="160">IF(COUNTBLANK(M53:M55)=0,"OK","pas OK")</f>
        <v>pas OK</v>
      </c>
      <c r="P53" s="68" t="str">
        <f t="shared" ref="P53" si="161">IF(O53="OK","Kumite Team "&amp;N53,"")</f>
        <v/>
      </c>
      <c r="V53" s="36">
        <f t="shared" si="0"/>
        <v>1973</v>
      </c>
      <c r="W53" s="36" t="s">
        <v>234</v>
      </c>
    </row>
    <row r="54" spans="2:23" ht="12.95" customHeight="1" x14ac:dyDescent="0.2">
      <c r="B54" s="65"/>
      <c r="C54" s="62"/>
      <c r="D54" s="22" t="str">
        <f t="shared" ref="D54" si="162">IF(C53&lt;&gt;"","U16","")</f>
        <v/>
      </c>
      <c r="E54" s="5"/>
      <c r="F54" s="5"/>
      <c r="G54" s="5"/>
      <c r="H54" s="17"/>
      <c r="I54" s="8"/>
      <c r="J54" s="24" t="str">
        <f t="shared" ref="J54" si="163">IF(D54&lt;&gt;"",IF(YEAR(H54)&lt;$V$17,"ERREUR DE CATEGORIE",IF(YEAR(H54)&gt;$V$16,"SURCLASSEMENT","")),"")</f>
        <v/>
      </c>
      <c r="K54" s="52"/>
      <c r="L54" s="14" t="str">
        <f t="shared" si="4"/>
        <v/>
      </c>
      <c r="M54" s="12" t="str">
        <f t="shared" ref="M54" si="164">IF(C53&lt;&gt;"",IF(OR(J54="SURCLASSEMENT",J54=""),"OK",""),"")</f>
        <v/>
      </c>
      <c r="N54" s="68"/>
      <c r="O54" s="68"/>
      <c r="P54" s="68"/>
      <c r="V54" s="36">
        <f t="shared" si="0"/>
        <v>1972</v>
      </c>
      <c r="W54" s="36" t="s">
        <v>234</v>
      </c>
    </row>
    <row r="55" spans="2:23" ht="12.95" customHeight="1" x14ac:dyDescent="0.2">
      <c r="B55" s="65"/>
      <c r="C55" s="63"/>
      <c r="D55" s="23" t="str">
        <f t="shared" ref="D55" si="165">IF(C53&lt;&gt;"","U18","")</f>
        <v/>
      </c>
      <c r="E55" s="9"/>
      <c r="F55" s="9"/>
      <c r="G55" s="9"/>
      <c r="H55" s="19"/>
      <c r="I55" s="10"/>
      <c r="J55" s="24" t="str">
        <f t="shared" ref="J55" si="166">IF(D55&lt;&gt;"",IF(YEAR(H55)&lt;$V$19,"ERREUR DE CATEGORIE",IF(YEAR(H55)&gt;$V$18,"SURCLASSEMENT","")),"")</f>
        <v/>
      </c>
      <c r="K55" s="52"/>
      <c r="L55" s="14" t="str">
        <f t="shared" si="4"/>
        <v/>
      </c>
      <c r="M55" s="12" t="str">
        <f t="shared" ref="M55" si="167">IF(C53&lt;&gt;"",IF(OR(J55="SURCLASSEMENT",J55=""),"OK",""),"")</f>
        <v/>
      </c>
      <c r="N55" s="68"/>
      <c r="O55" s="68"/>
      <c r="P55" s="68"/>
      <c r="V55" s="36">
        <f t="shared" si="0"/>
        <v>1971</v>
      </c>
      <c r="W55" s="36" t="s">
        <v>234</v>
      </c>
    </row>
    <row r="56" spans="2:23" ht="12.95" customHeight="1" x14ac:dyDescent="0.2">
      <c r="B56" s="65">
        <v>16</v>
      </c>
      <c r="C56" s="64"/>
      <c r="D56" s="21" t="str">
        <f t="shared" ref="D56" si="168">IF(C56&lt;&gt;"","U14","")</f>
        <v/>
      </c>
      <c r="E56" s="6"/>
      <c r="F56" s="6"/>
      <c r="G56" s="6"/>
      <c r="H56" s="18"/>
      <c r="I56" s="7"/>
      <c r="J56" s="24" t="str">
        <f t="shared" ref="J56" si="169">IF(D56&lt;&gt;"",IF(YEAR(H56)&lt;$V$15,"ERREUR DE CATEGORIE",IF(YEAR(H56)&gt;$V$14,"SURCLASSEMENT","")),"")</f>
        <v/>
      </c>
      <c r="K56" s="52" t="str">
        <f>IF(COUNTA(C56:I58)=19,Club!$B$9,"")</f>
        <v/>
      </c>
      <c r="L56" s="14" t="str">
        <f t="shared" si="4"/>
        <v/>
      </c>
      <c r="M56" s="12" t="str">
        <f t="shared" ref="M56" si="170">IF(C56&lt;&gt;"",IF(OR(J56="SURCLASSEMENT",J56=""),"OK",""),"")</f>
        <v/>
      </c>
      <c r="N56" s="68" t="str">
        <f t="shared" ref="N56" si="171">IF(K56&lt;&gt;"",IF(AND(EXACT(G56,G57),EXACT(G57,G58)),G56,""),"")</f>
        <v/>
      </c>
      <c r="O56" s="68" t="str">
        <f t="shared" ref="O56" si="172">IF(COUNTBLANK(M56:M58)=0,"OK","pas OK")</f>
        <v>pas OK</v>
      </c>
      <c r="P56" s="68" t="str">
        <f t="shared" ref="P56" si="173">IF(O56="OK","Kumite Team "&amp;N56,"")</f>
        <v/>
      </c>
      <c r="V56" s="36">
        <f t="shared" si="0"/>
        <v>1970</v>
      </c>
      <c r="W56" s="36" t="s">
        <v>234</v>
      </c>
    </row>
    <row r="57" spans="2:23" ht="12.95" customHeight="1" x14ac:dyDescent="0.2">
      <c r="B57" s="65"/>
      <c r="C57" s="62"/>
      <c r="D57" s="22" t="str">
        <f t="shared" ref="D57" si="174">IF(C56&lt;&gt;"","U16","")</f>
        <v/>
      </c>
      <c r="E57" s="5"/>
      <c r="F57" s="5"/>
      <c r="G57" s="5"/>
      <c r="H57" s="17"/>
      <c r="I57" s="8"/>
      <c r="J57" s="24" t="str">
        <f t="shared" ref="J57" si="175">IF(D57&lt;&gt;"",IF(YEAR(H57)&lt;$V$17,"ERREUR DE CATEGORIE",IF(YEAR(H57)&gt;$V$16,"SURCLASSEMENT","")),"")</f>
        <v/>
      </c>
      <c r="K57" s="52"/>
      <c r="L57" s="14" t="str">
        <f t="shared" si="4"/>
        <v/>
      </c>
      <c r="M57" s="12" t="str">
        <f t="shared" ref="M57" si="176">IF(C56&lt;&gt;"",IF(OR(J57="SURCLASSEMENT",J57=""),"OK",""),"")</f>
        <v/>
      </c>
      <c r="N57" s="68"/>
      <c r="O57" s="68"/>
      <c r="P57" s="68"/>
      <c r="V57" s="36">
        <f t="shared" si="0"/>
        <v>1969</v>
      </c>
      <c r="W57" s="36" t="s">
        <v>234</v>
      </c>
    </row>
    <row r="58" spans="2:23" ht="12.95" customHeight="1" x14ac:dyDescent="0.2">
      <c r="B58" s="65"/>
      <c r="C58" s="63"/>
      <c r="D58" s="23" t="str">
        <f t="shared" ref="D58" si="177">IF(C56&lt;&gt;"","U18","")</f>
        <v/>
      </c>
      <c r="E58" s="9"/>
      <c r="F58" s="9"/>
      <c r="G58" s="9"/>
      <c r="H58" s="19"/>
      <c r="I58" s="10"/>
      <c r="J58" s="24" t="str">
        <f t="shared" ref="J58" si="178">IF(D58&lt;&gt;"",IF(YEAR(H58)&lt;$V$19,"ERREUR DE CATEGORIE",IF(YEAR(H58)&gt;$V$18,"SURCLASSEMENT","")),"")</f>
        <v/>
      </c>
      <c r="K58" s="52"/>
      <c r="L58" s="14" t="str">
        <f t="shared" si="4"/>
        <v/>
      </c>
      <c r="M58" s="12" t="str">
        <f t="shared" ref="M58" si="179">IF(C56&lt;&gt;"",IF(OR(J58="SURCLASSEMENT",J58=""),"OK",""),"")</f>
        <v/>
      </c>
      <c r="N58" s="68"/>
      <c r="O58" s="68"/>
      <c r="P58" s="68"/>
      <c r="V58" s="36">
        <f t="shared" si="0"/>
        <v>1968</v>
      </c>
      <c r="W58" s="36" t="s">
        <v>234</v>
      </c>
    </row>
    <row r="59" spans="2:23" ht="12.95" customHeight="1" x14ac:dyDescent="0.2">
      <c r="B59" s="65">
        <v>17</v>
      </c>
      <c r="C59" s="64"/>
      <c r="D59" s="21" t="str">
        <f t="shared" ref="D59" si="180">IF(C59&lt;&gt;"","U14","")</f>
        <v/>
      </c>
      <c r="E59" s="6"/>
      <c r="F59" s="6"/>
      <c r="G59" s="6"/>
      <c r="H59" s="18"/>
      <c r="I59" s="7"/>
      <c r="J59" s="24" t="str">
        <f t="shared" ref="J59" si="181">IF(D59&lt;&gt;"",IF(YEAR(H59)&lt;$V$15,"ERREUR DE CATEGORIE",IF(YEAR(H59)&gt;$V$14,"SURCLASSEMENT","")),"")</f>
        <v/>
      </c>
      <c r="K59" s="52" t="str">
        <f>IF(COUNTA(C59:I61)=19,Club!$B$9,"")</f>
        <v/>
      </c>
      <c r="L59" s="14" t="str">
        <f t="shared" si="4"/>
        <v/>
      </c>
      <c r="M59" s="12" t="str">
        <f t="shared" ref="M59" si="182">IF(C59&lt;&gt;"",IF(OR(J59="SURCLASSEMENT",J59=""),"OK",""),"")</f>
        <v/>
      </c>
      <c r="N59" s="68" t="str">
        <f t="shared" ref="N59" si="183">IF(K59&lt;&gt;"",IF(AND(EXACT(G59,G60),EXACT(G60,G61)),G59,""),"")</f>
        <v/>
      </c>
      <c r="O59" s="68" t="str">
        <f t="shared" ref="O59" si="184">IF(COUNTBLANK(M59:M61)=0,"OK","pas OK")</f>
        <v>pas OK</v>
      </c>
      <c r="P59" s="68" t="str">
        <f t="shared" ref="P59" si="185">IF(O59="OK","Kumite Team "&amp;N59,"")</f>
        <v/>
      </c>
      <c r="V59" s="36">
        <f t="shared" si="0"/>
        <v>1967</v>
      </c>
      <c r="W59" s="36" t="s">
        <v>234</v>
      </c>
    </row>
    <row r="60" spans="2:23" ht="12.95" customHeight="1" x14ac:dyDescent="0.2">
      <c r="B60" s="65"/>
      <c r="C60" s="62"/>
      <c r="D60" s="22" t="str">
        <f t="shared" ref="D60" si="186">IF(C59&lt;&gt;"","U16","")</f>
        <v/>
      </c>
      <c r="E60" s="5"/>
      <c r="F60" s="5"/>
      <c r="G60" s="5"/>
      <c r="H60" s="17"/>
      <c r="I60" s="8"/>
      <c r="J60" s="24" t="str">
        <f t="shared" ref="J60" si="187">IF(D60&lt;&gt;"",IF(YEAR(H60)&lt;$V$17,"ERREUR DE CATEGORIE",IF(YEAR(H60)&gt;$V$16,"SURCLASSEMENT","")),"")</f>
        <v/>
      </c>
      <c r="K60" s="52"/>
      <c r="L60" s="14" t="str">
        <f t="shared" si="4"/>
        <v/>
      </c>
      <c r="M60" s="12" t="str">
        <f t="shared" ref="M60" si="188">IF(C59&lt;&gt;"",IF(OR(J60="SURCLASSEMENT",J60=""),"OK",""),"")</f>
        <v/>
      </c>
      <c r="N60" s="68"/>
      <c r="O60" s="68"/>
      <c r="P60" s="68"/>
      <c r="V60" s="36">
        <f t="shared" si="0"/>
        <v>1966</v>
      </c>
      <c r="W60" s="36" t="s">
        <v>234</v>
      </c>
    </row>
    <row r="61" spans="2:23" ht="12.95" customHeight="1" x14ac:dyDescent="0.2">
      <c r="B61" s="65"/>
      <c r="C61" s="63"/>
      <c r="D61" s="23" t="str">
        <f t="shared" ref="D61" si="189">IF(C59&lt;&gt;"","U18","")</f>
        <v/>
      </c>
      <c r="E61" s="9"/>
      <c r="F61" s="9"/>
      <c r="G61" s="9"/>
      <c r="H61" s="19"/>
      <c r="I61" s="10"/>
      <c r="J61" s="24" t="str">
        <f t="shared" ref="J61" si="190">IF(D61&lt;&gt;"",IF(YEAR(H61)&lt;$V$19,"ERREUR DE CATEGORIE",IF(YEAR(H61)&gt;$V$18,"SURCLASSEMENT","")),"")</f>
        <v/>
      </c>
      <c r="K61" s="52"/>
      <c r="L61" s="14" t="str">
        <f t="shared" si="4"/>
        <v/>
      </c>
      <c r="M61" s="12" t="str">
        <f t="shared" ref="M61" si="191">IF(C59&lt;&gt;"",IF(OR(J61="SURCLASSEMENT",J61=""),"OK",""),"")</f>
        <v/>
      </c>
      <c r="N61" s="68"/>
      <c r="O61" s="68"/>
      <c r="P61" s="68"/>
      <c r="V61" s="36">
        <f t="shared" si="0"/>
        <v>1965</v>
      </c>
      <c r="W61" s="36" t="s">
        <v>234</v>
      </c>
    </row>
    <row r="62" spans="2:23" ht="12.95" customHeight="1" x14ac:dyDescent="0.2">
      <c r="B62" s="65">
        <v>18</v>
      </c>
      <c r="C62" s="64"/>
      <c r="D62" s="21" t="str">
        <f t="shared" ref="D62" si="192">IF(C62&lt;&gt;"","U14","")</f>
        <v/>
      </c>
      <c r="E62" s="6"/>
      <c r="F62" s="6"/>
      <c r="G62" s="6"/>
      <c r="H62" s="18"/>
      <c r="I62" s="7"/>
      <c r="J62" s="24" t="str">
        <f t="shared" ref="J62" si="193">IF(D62&lt;&gt;"",IF(YEAR(H62)&lt;$V$15,"ERREUR DE CATEGORIE",IF(YEAR(H62)&gt;$V$14,"SURCLASSEMENT","")),"")</f>
        <v/>
      </c>
      <c r="K62" s="52" t="str">
        <f>IF(COUNTA(C62:I64)=19,Club!$B$9,"")</f>
        <v/>
      </c>
      <c r="L62" s="14" t="str">
        <f t="shared" si="4"/>
        <v/>
      </c>
      <c r="M62" s="12" t="str">
        <f t="shared" ref="M62" si="194">IF(C62&lt;&gt;"",IF(OR(J62="SURCLASSEMENT",J62=""),"OK",""),"")</f>
        <v/>
      </c>
      <c r="N62" s="68" t="str">
        <f t="shared" ref="N62" si="195">IF(K62&lt;&gt;"",IF(AND(EXACT(G62,G63),EXACT(G63,G64)),G62,""),"")</f>
        <v/>
      </c>
      <c r="O62" s="68" t="str">
        <f t="shared" ref="O62" si="196">IF(COUNTBLANK(M62:M64)=0,"OK","pas OK")</f>
        <v>pas OK</v>
      </c>
      <c r="P62" s="68" t="str">
        <f t="shared" ref="P62" si="197">IF(O62="OK","Kumite Team "&amp;N62,"")</f>
        <v/>
      </c>
      <c r="V62" s="36">
        <f t="shared" si="0"/>
        <v>1964</v>
      </c>
      <c r="W62" s="36" t="s">
        <v>234</v>
      </c>
    </row>
    <row r="63" spans="2:23" ht="12.95" customHeight="1" x14ac:dyDescent="0.2">
      <c r="B63" s="65"/>
      <c r="C63" s="62"/>
      <c r="D63" s="22" t="str">
        <f t="shared" ref="D63" si="198">IF(C62&lt;&gt;"","U16","")</f>
        <v/>
      </c>
      <c r="E63" s="5"/>
      <c r="F63" s="5"/>
      <c r="G63" s="5"/>
      <c r="H63" s="17"/>
      <c r="I63" s="8"/>
      <c r="J63" s="24" t="str">
        <f t="shared" ref="J63" si="199">IF(D63&lt;&gt;"",IF(YEAR(H63)&lt;$V$17,"ERREUR DE CATEGORIE",IF(YEAR(H63)&gt;$V$16,"SURCLASSEMENT","")),"")</f>
        <v/>
      </c>
      <c r="K63" s="52"/>
      <c r="L63" s="14" t="str">
        <f t="shared" si="4"/>
        <v/>
      </c>
      <c r="M63" s="12" t="str">
        <f t="shared" ref="M63" si="200">IF(C62&lt;&gt;"",IF(OR(J63="SURCLASSEMENT",J63=""),"OK",""),"")</f>
        <v/>
      </c>
      <c r="N63" s="68"/>
      <c r="O63" s="68"/>
      <c r="P63" s="68"/>
    </row>
    <row r="64" spans="2:23" ht="12.95" customHeight="1" x14ac:dyDescent="0.2">
      <c r="B64" s="65"/>
      <c r="C64" s="63"/>
      <c r="D64" s="23" t="str">
        <f t="shared" ref="D64" si="201">IF(C62&lt;&gt;"","U18","")</f>
        <v/>
      </c>
      <c r="E64" s="9"/>
      <c r="F64" s="9"/>
      <c r="G64" s="9"/>
      <c r="H64" s="19"/>
      <c r="I64" s="10"/>
      <c r="J64" s="24" t="str">
        <f t="shared" ref="J64" si="202">IF(D64&lt;&gt;"",IF(YEAR(H64)&lt;$V$19,"ERREUR DE CATEGORIE",IF(YEAR(H64)&gt;$V$18,"SURCLASSEMENT","")),"")</f>
        <v/>
      </c>
      <c r="K64" s="52"/>
      <c r="L64" s="14" t="str">
        <f t="shared" si="4"/>
        <v/>
      </c>
      <c r="M64" s="12" t="str">
        <f t="shared" ref="M64" si="203">IF(C62&lt;&gt;"",IF(OR(J64="SURCLASSEMENT",J64=""),"OK",""),"")</f>
        <v/>
      </c>
      <c r="N64" s="68"/>
      <c r="O64" s="68"/>
      <c r="P64" s="68"/>
    </row>
    <row r="65" spans="2:16" ht="12.95" customHeight="1" x14ac:dyDescent="0.2">
      <c r="B65" s="65">
        <v>19</v>
      </c>
      <c r="C65" s="64"/>
      <c r="D65" s="21" t="str">
        <f t="shared" ref="D65" si="204">IF(C65&lt;&gt;"","U14","")</f>
        <v/>
      </c>
      <c r="E65" s="6"/>
      <c r="F65" s="6"/>
      <c r="G65" s="6"/>
      <c r="H65" s="18"/>
      <c r="I65" s="7"/>
      <c r="J65" s="24" t="str">
        <f t="shared" ref="J65" si="205">IF(D65&lt;&gt;"",IF(YEAR(H65)&lt;$V$15,"ERREUR DE CATEGORIE",IF(YEAR(H65)&gt;$V$14,"SURCLASSEMENT","")),"")</f>
        <v/>
      </c>
      <c r="K65" s="52" t="str">
        <f>IF(COUNTA(C65:I67)=19,Club!$B$9,"")</f>
        <v/>
      </c>
      <c r="L65" s="14" t="str">
        <f t="shared" si="4"/>
        <v/>
      </c>
      <c r="M65" s="12" t="str">
        <f t="shared" ref="M65" si="206">IF(C65&lt;&gt;"",IF(OR(J65="SURCLASSEMENT",J65=""),"OK",""),"")</f>
        <v/>
      </c>
      <c r="N65" s="68" t="str">
        <f t="shared" ref="N65" si="207">IF(K65&lt;&gt;"",IF(AND(EXACT(G65,G66),EXACT(G66,G67)),G65,""),"")</f>
        <v/>
      </c>
      <c r="O65" s="68" t="str">
        <f t="shared" ref="O65" si="208">IF(COUNTBLANK(M65:M67)=0,"OK","pas OK")</f>
        <v>pas OK</v>
      </c>
      <c r="P65" s="68" t="str">
        <f t="shared" ref="P65" si="209">IF(O65="OK","Kumite Team "&amp;N65,"")</f>
        <v/>
      </c>
    </row>
    <row r="66" spans="2:16" ht="12.95" customHeight="1" x14ac:dyDescent="0.2">
      <c r="B66" s="65"/>
      <c r="C66" s="62"/>
      <c r="D66" s="22" t="str">
        <f t="shared" ref="D66" si="210">IF(C65&lt;&gt;"","U16","")</f>
        <v/>
      </c>
      <c r="E66" s="5"/>
      <c r="F66" s="5"/>
      <c r="G66" s="5"/>
      <c r="H66" s="17"/>
      <c r="I66" s="8"/>
      <c r="J66" s="24" t="str">
        <f t="shared" ref="J66" si="211">IF(D66&lt;&gt;"",IF(YEAR(H66)&lt;$V$17,"ERREUR DE CATEGORIE",IF(YEAR(H66)&gt;$V$16,"SURCLASSEMENT","")),"")</f>
        <v/>
      </c>
      <c r="K66" s="52"/>
      <c r="L66" s="14" t="str">
        <f t="shared" si="4"/>
        <v/>
      </c>
      <c r="M66" s="12" t="str">
        <f t="shared" ref="M66" si="212">IF(C65&lt;&gt;"",IF(OR(J66="SURCLASSEMENT",J66=""),"OK",""),"")</f>
        <v/>
      </c>
      <c r="N66" s="68"/>
      <c r="O66" s="68"/>
      <c r="P66" s="68"/>
    </row>
    <row r="67" spans="2:16" ht="12.95" customHeight="1" x14ac:dyDescent="0.2">
      <c r="B67" s="65"/>
      <c r="C67" s="63"/>
      <c r="D67" s="23" t="str">
        <f t="shared" ref="D67" si="213">IF(C65&lt;&gt;"","U18","")</f>
        <v/>
      </c>
      <c r="E67" s="9"/>
      <c r="F67" s="9"/>
      <c r="G67" s="9"/>
      <c r="H67" s="19"/>
      <c r="I67" s="10"/>
      <c r="J67" s="24" t="str">
        <f t="shared" ref="J67" si="214">IF(D67&lt;&gt;"",IF(YEAR(H67)&lt;$V$19,"ERREUR DE CATEGORIE",IF(YEAR(H67)&gt;$V$18,"SURCLASSEMENT","")),"")</f>
        <v/>
      </c>
      <c r="K67" s="52"/>
      <c r="L67" s="14" t="str">
        <f t="shared" si="4"/>
        <v/>
      </c>
      <c r="M67" s="12" t="str">
        <f t="shared" ref="M67" si="215">IF(C65&lt;&gt;"",IF(OR(J67="SURCLASSEMENT",J67=""),"OK",""),"")</f>
        <v/>
      </c>
      <c r="N67" s="68"/>
      <c r="O67" s="68"/>
      <c r="P67" s="68"/>
    </row>
    <row r="68" spans="2:16" ht="12.95" customHeight="1" x14ac:dyDescent="0.2">
      <c r="B68" s="65">
        <v>20</v>
      </c>
      <c r="C68" s="64"/>
      <c r="D68" s="21" t="str">
        <f t="shared" ref="D68" si="216">IF(C68&lt;&gt;"","U14","")</f>
        <v/>
      </c>
      <c r="E68" s="6"/>
      <c r="F68" s="6"/>
      <c r="G68" s="6"/>
      <c r="H68" s="18"/>
      <c r="I68" s="7"/>
      <c r="J68" s="24" t="str">
        <f t="shared" ref="J68" si="217">IF(D68&lt;&gt;"",IF(YEAR(H68)&lt;$V$15,"ERREUR DE CATEGORIE",IF(YEAR(H68)&gt;$V$14,"SURCLASSEMENT","")),"")</f>
        <v/>
      </c>
      <c r="K68" s="52" t="str">
        <f>IF(COUNTA(C68:I70)=19,Club!$B$9,"")</f>
        <v/>
      </c>
      <c r="L68" s="14" t="str">
        <f t="shared" si="4"/>
        <v/>
      </c>
      <c r="M68" s="12" t="str">
        <f t="shared" ref="M68" si="218">IF(C68&lt;&gt;"",IF(OR(J68="SURCLASSEMENT",J68=""),"OK",""),"")</f>
        <v/>
      </c>
      <c r="N68" s="68" t="str">
        <f t="shared" ref="N68" si="219">IF(K68&lt;&gt;"",IF(AND(EXACT(G68,G69),EXACT(G69,G70)),G68,""),"")</f>
        <v/>
      </c>
      <c r="O68" s="68" t="str">
        <f t="shared" ref="O68" si="220">IF(COUNTBLANK(M68:M70)=0,"OK","pas OK")</f>
        <v>pas OK</v>
      </c>
      <c r="P68" s="68" t="str">
        <f t="shared" ref="P68" si="221">IF(O68="OK","Kumite Team "&amp;N68,"")</f>
        <v/>
      </c>
    </row>
    <row r="69" spans="2:16" ht="12.95" customHeight="1" x14ac:dyDescent="0.2">
      <c r="B69" s="65"/>
      <c r="C69" s="62"/>
      <c r="D69" s="22" t="str">
        <f t="shared" ref="D69" si="222">IF(C68&lt;&gt;"","U16","")</f>
        <v/>
      </c>
      <c r="E69" s="5"/>
      <c r="F69" s="5"/>
      <c r="G69" s="5"/>
      <c r="H69" s="17"/>
      <c r="I69" s="8"/>
      <c r="J69" s="24" t="str">
        <f t="shared" ref="J69" si="223">IF(D69&lt;&gt;"",IF(YEAR(H69)&lt;$V$17,"ERREUR DE CATEGORIE",IF(YEAR(H69)&gt;$V$16,"SURCLASSEMENT","")),"")</f>
        <v/>
      </c>
      <c r="K69" s="52"/>
      <c r="L69" s="14" t="str">
        <f t="shared" si="4"/>
        <v/>
      </c>
      <c r="M69" s="12" t="str">
        <f t="shared" ref="M69" si="224">IF(C68&lt;&gt;"",IF(OR(J69="SURCLASSEMENT",J69=""),"OK",""),"")</f>
        <v/>
      </c>
      <c r="N69" s="68"/>
      <c r="O69" s="68"/>
      <c r="P69" s="68"/>
    </row>
    <row r="70" spans="2:16" ht="12.95" customHeight="1" x14ac:dyDescent="0.2">
      <c r="B70" s="65"/>
      <c r="C70" s="63"/>
      <c r="D70" s="23" t="str">
        <f t="shared" ref="D70" si="225">IF(C68&lt;&gt;"","U18","")</f>
        <v/>
      </c>
      <c r="E70" s="9"/>
      <c r="F70" s="9"/>
      <c r="G70" s="9"/>
      <c r="H70" s="19"/>
      <c r="I70" s="10"/>
      <c r="J70" s="24" t="str">
        <f t="shared" ref="J70" si="226">IF(D70&lt;&gt;"",IF(YEAR(H70)&lt;$V$19,"ERREUR DE CATEGORIE",IF(YEAR(H70)&gt;$V$18,"SURCLASSEMENT","")),"")</f>
        <v/>
      </c>
      <c r="K70" s="52"/>
      <c r="L70" s="14" t="str">
        <f t="shared" si="4"/>
        <v/>
      </c>
      <c r="M70" s="12" t="str">
        <f t="shared" ref="M70" si="227">IF(C68&lt;&gt;"",IF(OR(J70="SURCLASSEMENT",J70=""),"OK",""),"")</f>
        <v/>
      </c>
      <c r="N70" s="68"/>
      <c r="O70" s="68"/>
      <c r="P70" s="68"/>
    </row>
    <row r="71" spans="2:16" ht="12.95" customHeight="1" x14ac:dyDescent="0.2">
      <c r="B71" s="65">
        <v>21</v>
      </c>
      <c r="C71" s="64"/>
      <c r="D71" s="21" t="str">
        <f t="shared" ref="D71" si="228">IF(C71&lt;&gt;"","U14","")</f>
        <v/>
      </c>
      <c r="E71" s="6"/>
      <c r="F71" s="6"/>
      <c r="G71" s="6"/>
      <c r="H71" s="18"/>
      <c r="I71" s="7"/>
      <c r="J71" s="24" t="str">
        <f t="shared" ref="J71" si="229">IF(D71&lt;&gt;"",IF(YEAR(H71)&lt;$V$15,"ERREUR DE CATEGORIE",IF(YEAR(H71)&gt;$V$14,"SURCLASSEMENT","")),"")</f>
        <v/>
      </c>
      <c r="K71" s="52" t="str">
        <f>IF(COUNTA(C71:I73)=19,Club!$B$9,"")</f>
        <v/>
      </c>
      <c r="L71" s="14" t="str">
        <f t="shared" si="4"/>
        <v/>
      </c>
      <c r="M71" s="12" t="str">
        <f t="shared" ref="M71" si="230">IF(C71&lt;&gt;"",IF(OR(J71="SURCLASSEMENT",J71=""),"OK",""),"")</f>
        <v/>
      </c>
      <c r="N71" s="68" t="str">
        <f t="shared" ref="N71" si="231">IF(K71&lt;&gt;"",IF(AND(EXACT(G71,G72),EXACT(G72,G73)),G71,""),"")</f>
        <v/>
      </c>
      <c r="O71" s="68" t="str">
        <f t="shared" ref="O71" si="232">IF(COUNTBLANK(M71:M73)=0,"OK","pas OK")</f>
        <v>pas OK</v>
      </c>
      <c r="P71" s="68" t="str">
        <f t="shared" ref="P71" si="233">IF(O71="OK","Kumite Team "&amp;N71,"")</f>
        <v/>
      </c>
    </row>
    <row r="72" spans="2:16" ht="12.95" customHeight="1" x14ac:dyDescent="0.2">
      <c r="B72" s="65"/>
      <c r="C72" s="62"/>
      <c r="D72" s="22" t="str">
        <f t="shared" ref="D72" si="234">IF(C71&lt;&gt;"","U16","")</f>
        <v/>
      </c>
      <c r="E72" s="5"/>
      <c r="F72" s="5"/>
      <c r="G72" s="5"/>
      <c r="H72" s="17"/>
      <c r="I72" s="8"/>
      <c r="J72" s="24" t="str">
        <f t="shared" ref="J72" si="235">IF(D72&lt;&gt;"",IF(YEAR(H72)&lt;$V$17,"ERREUR DE CATEGORIE",IF(YEAR(H72)&gt;$V$16,"SURCLASSEMENT","")),"")</f>
        <v/>
      </c>
      <c r="K72" s="52"/>
      <c r="L72" s="14" t="str">
        <f t="shared" si="4"/>
        <v/>
      </c>
      <c r="M72" s="12" t="str">
        <f t="shared" ref="M72" si="236">IF(C71&lt;&gt;"",IF(OR(J72="SURCLASSEMENT",J72=""),"OK",""),"")</f>
        <v/>
      </c>
      <c r="N72" s="68"/>
      <c r="O72" s="68"/>
      <c r="P72" s="68"/>
    </row>
    <row r="73" spans="2:16" ht="12.95" customHeight="1" x14ac:dyDescent="0.2">
      <c r="B73" s="65"/>
      <c r="C73" s="63"/>
      <c r="D73" s="23" t="str">
        <f t="shared" ref="D73" si="237">IF(C71&lt;&gt;"","U18","")</f>
        <v/>
      </c>
      <c r="E73" s="9"/>
      <c r="F73" s="9"/>
      <c r="G73" s="9"/>
      <c r="H73" s="19"/>
      <c r="I73" s="10"/>
      <c r="J73" s="24" t="str">
        <f t="shared" ref="J73" si="238">IF(D73&lt;&gt;"",IF(YEAR(H73)&lt;$V$19,"ERREUR DE CATEGORIE",IF(YEAR(H73)&gt;$V$18,"SURCLASSEMENT","")),"")</f>
        <v/>
      </c>
      <c r="K73" s="52"/>
      <c r="L73" s="14" t="str">
        <f t="shared" si="4"/>
        <v/>
      </c>
      <c r="M73" s="12" t="str">
        <f t="shared" ref="M73" si="239">IF(C71&lt;&gt;"",IF(OR(J73="SURCLASSEMENT",J73=""),"OK",""),"")</f>
        <v/>
      </c>
      <c r="N73" s="68"/>
      <c r="O73" s="68"/>
      <c r="P73" s="68"/>
    </row>
    <row r="74" spans="2:16" ht="12.95" customHeight="1" x14ac:dyDescent="0.2">
      <c r="B74" s="65">
        <v>22</v>
      </c>
      <c r="C74" s="64"/>
      <c r="D74" s="21" t="str">
        <f t="shared" ref="D74" si="240">IF(C74&lt;&gt;"","U14","")</f>
        <v/>
      </c>
      <c r="E74" s="6"/>
      <c r="F74" s="6"/>
      <c r="G74" s="6"/>
      <c r="H74" s="18"/>
      <c r="I74" s="7"/>
      <c r="J74" s="24" t="str">
        <f t="shared" ref="J74" si="241">IF(D74&lt;&gt;"",IF(YEAR(H74)&lt;$V$15,"ERREUR DE CATEGORIE",IF(YEAR(H74)&gt;$V$14,"SURCLASSEMENT","")),"")</f>
        <v/>
      </c>
      <c r="K74" s="52" t="str">
        <f>IF(COUNTA(C74:I76)=19,Club!$B$9,"")</f>
        <v/>
      </c>
      <c r="L74" s="14" t="str">
        <f t="shared" si="4"/>
        <v/>
      </c>
      <c r="M74" s="12" t="str">
        <f t="shared" ref="M74" si="242">IF(C74&lt;&gt;"",IF(OR(J74="SURCLASSEMENT",J74=""),"OK",""),"")</f>
        <v/>
      </c>
      <c r="N74" s="68" t="str">
        <f t="shared" ref="N74" si="243">IF(K74&lt;&gt;"",IF(AND(EXACT(G74,G75),EXACT(G75,G76)),G74,""),"")</f>
        <v/>
      </c>
      <c r="O74" s="68" t="str">
        <f t="shared" ref="O74" si="244">IF(COUNTBLANK(M74:M76)=0,"OK","pas OK")</f>
        <v>pas OK</v>
      </c>
      <c r="P74" s="68" t="str">
        <f t="shared" ref="P74" si="245">IF(O74="OK","Kumite Team "&amp;N74,"")</f>
        <v/>
      </c>
    </row>
    <row r="75" spans="2:16" ht="12.95" customHeight="1" x14ac:dyDescent="0.2">
      <c r="B75" s="65"/>
      <c r="C75" s="62"/>
      <c r="D75" s="22" t="str">
        <f t="shared" ref="D75" si="246">IF(C74&lt;&gt;"","U16","")</f>
        <v/>
      </c>
      <c r="E75" s="5"/>
      <c r="F75" s="5"/>
      <c r="G75" s="5"/>
      <c r="H75" s="17"/>
      <c r="I75" s="8"/>
      <c r="J75" s="24" t="str">
        <f t="shared" ref="J75" si="247">IF(D75&lt;&gt;"",IF(YEAR(H75)&lt;$V$17,"ERREUR DE CATEGORIE",IF(YEAR(H75)&gt;$V$16,"SURCLASSEMENT","")),"")</f>
        <v/>
      </c>
      <c r="K75" s="52"/>
      <c r="L75" s="14" t="str">
        <f t="shared" si="4"/>
        <v/>
      </c>
      <c r="M75" s="12" t="str">
        <f t="shared" ref="M75" si="248">IF(C74&lt;&gt;"",IF(OR(J75="SURCLASSEMENT",J75=""),"OK",""),"")</f>
        <v/>
      </c>
      <c r="N75" s="68"/>
      <c r="O75" s="68"/>
      <c r="P75" s="68"/>
    </row>
    <row r="76" spans="2:16" ht="12.95" customHeight="1" x14ac:dyDescent="0.2">
      <c r="B76" s="65"/>
      <c r="C76" s="63"/>
      <c r="D76" s="23" t="str">
        <f t="shared" ref="D76" si="249">IF(C74&lt;&gt;"","U18","")</f>
        <v/>
      </c>
      <c r="E76" s="9"/>
      <c r="F76" s="9"/>
      <c r="G76" s="9"/>
      <c r="H76" s="19"/>
      <c r="I76" s="10"/>
      <c r="J76" s="24" t="str">
        <f t="shared" ref="J76" si="250">IF(D76&lt;&gt;"",IF(YEAR(H76)&lt;$V$19,"ERREUR DE CATEGORIE",IF(YEAR(H76)&gt;$V$18,"SURCLASSEMENT","")),"")</f>
        <v/>
      </c>
      <c r="K76" s="52"/>
      <c r="L76" s="14" t="str">
        <f t="shared" si="4"/>
        <v/>
      </c>
      <c r="M76" s="12" t="str">
        <f t="shared" ref="M76" si="251">IF(C74&lt;&gt;"",IF(OR(J76="SURCLASSEMENT",J76=""),"OK",""),"")</f>
        <v/>
      </c>
      <c r="N76" s="68"/>
      <c r="O76" s="68"/>
      <c r="P76" s="68"/>
    </row>
    <row r="77" spans="2:16" ht="12.95" customHeight="1" x14ac:dyDescent="0.2">
      <c r="B77" s="65">
        <v>23</v>
      </c>
      <c r="C77" s="64"/>
      <c r="D77" s="21" t="str">
        <f t="shared" ref="D77" si="252">IF(C77&lt;&gt;"","U14","")</f>
        <v/>
      </c>
      <c r="E77" s="6"/>
      <c r="F77" s="6"/>
      <c r="G77" s="6"/>
      <c r="H77" s="18"/>
      <c r="I77" s="7"/>
      <c r="J77" s="24" t="str">
        <f t="shared" ref="J77" si="253">IF(D77&lt;&gt;"",IF(YEAR(H77)&lt;$V$15,"ERREUR DE CATEGORIE",IF(YEAR(H77)&gt;$V$14,"SURCLASSEMENT","")),"")</f>
        <v/>
      </c>
      <c r="K77" s="52" t="str">
        <f>IF(COUNTA(C77:I79)=19,Club!$B$9,"")</f>
        <v/>
      </c>
      <c r="L77" s="14" t="str">
        <f t="shared" si="4"/>
        <v/>
      </c>
      <c r="M77" s="12" t="str">
        <f t="shared" ref="M77" si="254">IF(C77&lt;&gt;"",IF(OR(J77="SURCLASSEMENT",J77=""),"OK",""),"")</f>
        <v/>
      </c>
      <c r="N77" s="68" t="str">
        <f t="shared" ref="N77" si="255">IF(K77&lt;&gt;"",IF(AND(EXACT(G77,G78),EXACT(G78,G79)),G77,""),"")</f>
        <v/>
      </c>
      <c r="O77" s="68" t="str">
        <f t="shared" ref="O77" si="256">IF(COUNTBLANK(M77:M79)=0,"OK","pas OK")</f>
        <v>pas OK</v>
      </c>
      <c r="P77" s="68" t="str">
        <f t="shared" ref="P77" si="257">IF(O77="OK","Kumite Team "&amp;N77,"")</f>
        <v/>
      </c>
    </row>
    <row r="78" spans="2:16" ht="12.95" customHeight="1" x14ac:dyDescent="0.2">
      <c r="B78" s="65"/>
      <c r="C78" s="62"/>
      <c r="D78" s="22" t="str">
        <f t="shared" ref="D78" si="258">IF(C77&lt;&gt;"","U16","")</f>
        <v/>
      </c>
      <c r="E78" s="5"/>
      <c r="F78" s="5"/>
      <c r="G78" s="5"/>
      <c r="H78" s="17"/>
      <c r="I78" s="8"/>
      <c r="J78" s="24" t="str">
        <f t="shared" ref="J78" si="259">IF(D78&lt;&gt;"",IF(YEAR(H78)&lt;$V$17,"ERREUR DE CATEGORIE",IF(YEAR(H78)&gt;$V$16,"SURCLASSEMENT","")),"")</f>
        <v/>
      </c>
      <c r="K78" s="52"/>
      <c r="L78" s="14" t="str">
        <f t="shared" ref="L78:L100" si="260">IF(H78&lt;&gt;"",VLOOKUP(YEAR(H78),V:W,2,FALSE),"")</f>
        <v/>
      </c>
      <c r="M78" s="12" t="str">
        <f t="shared" ref="M78" si="261">IF(C77&lt;&gt;"",IF(OR(J78="SURCLASSEMENT",J78=""),"OK",""),"")</f>
        <v/>
      </c>
      <c r="N78" s="68"/>
      <c r="O78" s="68"/>
      <c r="P78" s="68"/>
    </row>
    <row r="79" spans="2:16" ht="12.95" customHeight="1" x14ac:dyDescent="0.2">
      <c r="B79" s="65"/>
      <c r="C79" s="63"/>
      <c r="D79" s="23" t="str">
        <f t="shared" ref="D79" si="262">IF(C77&lt;&gt;"","U18","")</f>
        <v/>
      </c>
      <c r="E79" s="9"/>
      <c r="F79" s="9"/>
      <c r="G79" s="9"/>
      <c r="H79" s="19"/>
      <c r="I79" s="10"/>
      <c r="J79" s="24" t="str">
        <f t="shared" ref="J79" si="263">IF(D79&lt;&gt;"",IF(YEAR(H79)&lt;$V$19,"ERREUR DE CATEGORIE",IF(YEAR(H79)&gt;$V$18,"SURCLASSEMENT","")),"")</f>
        <v/>
      </c>
      <c r="K79" s="52"/>
      <c r="L79" s="14" t="str">
        <f t="shared" si="260"/>
        <v/>
      </c>
      <c r="M79" s="12" t="str">
        <f t="shared" ref="M79" si="264">IF(C77&lt;&gt;"",IF(OR(J79="SURCLASSEMENT",J79=""),"OK",""),"")</f>
        <v/>
      </c>
      <c r="N79" s="68"/>
      <c r="O79" s="68"/>
      <c r="P79" s="68"/>
    </row>
    <row r="80" spans="2:16" ht="12.95" customHeight="1" x14ac:dyDescent="0.2">
      <c r="B80" s="65">
        <v>24</v>
      </c>
      <c r="C80" s="64"/>
      <c r="D80" s="21" t="str">
        <f t="shared" ref="D80" si="265">IF(C80&lt;&gt;"","U14","")</f>
        <v/>
      </c>
      <c r="E80" s="6"/>
      <c r="F80" s="6"/>
      <c r="G80" s="6"/>
      <c r="H80" s="18"/>
      <c r="I80" s="7"/>
      <c r="J80" s="24" t="str">
        <f t="shared" ref="J80" si="266">IF(D80&lt;&gt;"",IF(YEAR(H80)&lt;$V$15,"ERREUR DE CATEGORIE",IF(YEAR(H80)&gt;$V$14,"SURCLASSEMENT","")),"")</f>
        <v/>
      </c>
      <c r="K80" s="52" t="str">
        <f>IF(COUNTA(C80:I82)=19,Club!$B$9,"")</f>
        <v/>
      </c>
      <c r="L80" s="14" t="str">
        <f t="shared" si="260"/>
        <v/>
      </c>
      <c r="M80" s="12" t="str">
        <f t="shared" ref="M80" si="267">IF(C80&lt;&gt;"",IF(OR(J80="SURCLASSEMENT",J80=""),"OK",""),"")</f>
        <v/>
      </c>
      <c r="N80" s="68" t="str">
        <f t="shared" ref="N80" si="268">IF(K80&lt;&gt;"",IF(AND(EXACT(G80,G81),EXACT(G81,G82)),G80,""),"")</f>
        <v/>
      </c>
      <c r="O80" s="68" t="str">
        <f t="shared" ref="O80" si="269">IF(COUNTBLANK(M80:M82)=0,"OK","pas OK")</f>
        <v>pas OK</v>
      </c>
      <c r="P80" s="68" t="str">
        <f t="shared" ref="P80" si="270">IF(O80="OK","Kumite Team "&amp;N80,"")</f>
        <v/>
      </c>
    </row>
    <row r="81" spans="2:16" ht="12.95" customHeight="1" x14ac:dyDescent="0.2">
      <c r="B81" s="65"/>
      <c r="C81" s="62"/>
      <c r="D81" s="22" t="str">
        <f t="shared" ref="D81" si="271">IF(C80&lt;&gt;"","U16","")</f>
        <v/>
      </c>
      <c r="E81" s="5"/>
      <c r="F81" s="5"/>
      <c r="G81" s="5"/>
      <c r="H81" s="17"/>
      <c r="I81" s="8"/>
      <c r="J81" s="24" t="str">
        <f t="shared" ref="J81" si="272">IF(D81&lt;&gt;"",IF(YEAR(H81)&lt;$V$17,"ERREUR DE CATEGORIE",IF(YEAR(H81)&gt;$V$16,"SURCLASSEMENT","")),"")</f>
        <v/>
      </c>
      <c r="K81" s="52"/>
      <c r="L81" s="14" t="str">
        <f t="shared" si="260"/>
        <v/>
      </c>
      <c r="M81" s="12" t="str">
        <f t="shared" ref="M81" si="273">IF(C80&lt;&gt;"",IF(OR(J81="SURCLASSEMENT",J81=""),"OK",""),"")</f>
        <v/>
      </c>
      <c r="N81" s="68"/>
      <c r="O81" s="68"/>
      <c r="P81" s="68"/>
    </row>
    <row r="82" spans="2:16" ht="12.95" customHeight="1" x14ac:dyDescent="0.2">
      <c r="B82" s="65"/>
      <c r="C82" s="63"/>
      <c r="D82" s="23" t="str">
        <f t="shared" ref="D82" si="274">IF(C80&lt;&gt;"","U18","")</f>
        <v/>
      </c>
      <c r="E82" s="9"/>
      <c r="F82" s="9"/>
      <c r="G82" s="9"/>
      <c r="H82" s="19"/>
      <c r="I82" s="10"/>
      <c r="J82" s="24" t="str">
        <f t="shared" ref="J82" si="275">IF(D82&lt;&gt;"",IF(YEAR(H82)&lt;$V$19,"ERREUR DE CATEGORIE",IF(YEAR(H82)&gt;$V$18,"SURCLASSEMENT","")),"")</f>
        <v/>
      </c>
      <c r="K82" s="52"/>
      <c r="L82" s="14" t="str">
        <f t="shared" si="260"/>
        <v/>
      </c>
      <c r="M82" s="12" t="str">
        <f t="shared" ref="M82" si="276">IF(C80&lt;&gt;"",IF(OR(J82="SURCLASSEMENT",J82=""),"OK",""),"")</f>
        <v/>
      </c>
      <c r="N82" s="68"/>
      <c r="O82" s="68"/>
      <c r="P82" s="68"/>
    </row>
    <row r="83" spans="2:16" ht="12.95" customHeight="1" x14ac:dyDescent="0.2">
      <c r="B83" s="65">
        <v>25</v>
      </c>
      <c r="C83" s="64"/>
      <c r="D83" s="21" t="str">
        <f t="shared" ref="D83" si="277">IF(C83&lt;&gt;"","U14","")</f>
        <v/>
      </c>
      <c r="E83" s="6"/>
      <c r="F83" s="6"/>
      <c r="G83" s="6"/>
      <c r="H83" s="18"/>
      <c r="I83" s="7"/>
      <c r="J83" s="24" t="str">
        <f t="shared" ref="J83" si="278">IF(D83&lt;&gt;"",IF(YEAR(H83)&lt;$V$15,"ERREUR DE CATEGORIE",IF(YEAR(H83)&gt;$V$14,"SURCLASSEMENT","")),"")</f>
        <v/>
      </c>
      <c r="K83" s="52" t="str">
        <f>IF(COUNTA(C83:I85)=19,Club!$B$9,"")</f>
        <v/>
      </c>
      <c r="L83" s="14" t="str">
        <f t="shared" si="260"/>
        <v/>
      </c>
      <c r="M83" s="12" t="str">
        <f t="shared" ref="M83" si="279">IF(C83&lt;&gt;"",IF(OR(J83="SURCLASSEMENT",J83=""),"OK",""),"")</f>
        <v/>
      </c>
      <c r="N83" s="68" t="str">
        <f t="shared" ref="N83" si="280">IF(K83&lt;&gt;"",IF(AND(EXACT(G83,G84),EXACT(G84,G85)),G83,""),"")</f>
        <v/>
      </c>
      <c r="O83" s="68" t="str">
        <f t="shared" ref="O83" si="281">IF(COUNTBLANK(M83:M85)=0,"OK","pas OK")</f>
        <v>pas OK</v>
      </c>
      <c r="P83" s="68" t="str">
        <f t="shared" ref="P83" si="282">IF(O83="OK","Kumite Team "&amp;N83,"")</f>
        <v/>
      </c>
    </row>
    <row r="84" spans="2:16" ht="12.95" customHeight="1" x14ac:dyDescent="0.2">
      <c r="B84" s="65"/>
      <c r="C84" s="62"/>
      <c r="D84" s="22" t="str">
        <f t="shared" ref="D84" si="283">IF(C83&lt;&gt;"","U16","")</f>
        <v/>
      </c>
      <c r="E84" s="5"/>
      <c r="F84" s="5"/>
      <c r="G84" s="5"/>
      <c r="H84" s="17"/>
      <c r="I84" s="8"/>
      <c r="J84" s="24" t="str">
        <f t="shared" ref="J84" si="284">IF(D84&lt;&gt;"",IF(YEAR(H84)&lt;$V$17,"ERREUR DE CATEGORIE",IF(YEAR(H84)&gt;$V$16,"SURCLASSEMENT","")),"")</f>
        <v/>
      </c>
      <c r="K84" s="52"/>
      <c r="L84" s="14" t="str">
        <f t="shared" si="260"/>
        <v/>
      </c>
      <c r="M84" s="12" t="str">
        <f t="shared" ref="M84" si="285">IF(C83&lt;&gt;"",IF(OR(J84="SURCLASSEMENT",J84=""),"OK",""),"")</f>
        <v/>
      </c>
      <c r="N84" s="68"/>
      <c r="O84" s="68"/>
      <c r="P84" s="68"/>
    </row>
    <row r="85" spans="2:16" ht="12.95" customHeight="1" x14ac:dyDescent="0.2">
      <c r="B85" s="65"/>
      <c r="C85" s="63"/>
      <c r="D85" s="23" t="str">
        <f t="shared" ref="D85" si="286">IF(C83&lt;&gt;"","U18","")</f>
        <v/>
      </c>
      <c r="E85" s="9"/>
      <c r="F85" s="9"/>
      <c r="G85" s="9"/>
      <c r="H85" s="19"/>
      <c r="I85" s="10"/>
      <c r="J85" s="24" t="str">
        <f t="shared" ref="J85" si="287">IF(D85&lt;&gt;"",IF(YEAR(H85)&lt;$V$19,"ERREUR DE CATEGORIE",IF(YEAR(H85)&gt;$V$18,"SURCLASSEMENT","")),"")</f>
        <v/>
      </c>
      <c r="K85" s="52"/>
      <c r="L85" s="14" t="str">
        <f t="shared" si="260"/>
        <v/>
      </c>
      <c r="M85" s="12" t="str">
        <f t="shared" ref="M85" si="288">IF(C83&lt;&gt;"",IF(OR(J85="SURCLASSEMENT",J85=""),"OK",""),"")</f>
        <v/>
      </c>
      <c r="N85" s="68"/>
      <c r="O85" s="68"/>
      <c r="P85" s="68"/>
    </row>
    <row r="86" spans="2:16" ht="12.95" customHeight="1" x14ac:dyDescent="0.2">
      <c r="B86" s="65">
        <v>26</v>
      </c>
      <c r="C86" s="64"/>
      <c r="D86" s="21" t="str">
        <f t="shared" ref="D86" si="289">IF(C86&lt;&gt;"","U14","")</f>
        <v/>
      </c>
      <c r="E86" s="6"/>
      <c r="F86" s="6"/>
      <c r="G86" s="6"/>
      <c r="H86" s="18"/>
      <c r="I86" s="7"/>
      <c r="J86" s="24" t="str">
        <f t="shared" ref="J86" si="290">IF(D86&lt;&gt;"",IF(YEAR(H86)&lt;$V$15,"ERREUR DE CATEGORIE",IF(YEAR(H86)&gt;$V$14,"SURCLASSEMENT","")),"")</f>
        <v/>
      </c>
      <c r="K86" s="52" t="str">
        <f>IF(COUNTA(C86:I88)=19,Club!$B$9,"")</f>
        <v/>
      </c>
      <c r="L86" s="14" t="str">
        <f t="shared" si="260"/>
        <v/>
      </c>
      <c r="M86" s="12" t="str">
        <f t="shared" ref="M86" si="291">IF(C86&lt;&gt;"",IF(OR(J86="SURCLASSEMENT",J86=""),"OK",""),"")</f>
        <v/>
      </c>
      <c r="N86" s="68" t="str">
        <f t="shared" ref="N86" si="292">IF(K86&lt;&gt;"",IF(AND(EXACT(G86,G87),EXACT(G87,G88)),G86,""),"")</f>
        <v/>
      </c>
      <c r="O86" s="68" t="str">
        <f t="shared" ref="O86" si="293">IF(COUNTBLANK(M86:M88)=0,"OK","pas OK")</f>
        <v>pas OK</v>
      </c>
      <c r="P86" s="68" t="str">
        <f t="shared" ref="P86" si="294">IF(O86="OK","Kumite Team "&amp;N86,"")</f>
        <v/>
      </c>
    </row>
    <row r="87" spans="2:16" ht="12.95" customHeight="1" x14ac:dyDescent="0.2">
      <c r="B87" s="65"/>
      <c r="C87" s="62"/>
      <c r="D87" s="22" t="str">
        <f t="shared" ref="D87" si="295">IF(C86&lt;&gt;"","U16","")</f>
        <v/>
      </c>
      <c r="E87" s="5"/>
      <c r="F87" s="5"/>
      <c r="G87" s="5"/>
      <c r="H87" s="17"/>
      <c r="I87" s="8"/>
      <c r="J87" s="24" t="str">
        <f t="shared" ref="J87" si="296">IF(D87&lt;&gt;"",IF(YEAR(H87)&lt;$V$17,"ERREUR DE CATEGORIE",IF(YEAR(H87)&gt;$V$16,"SURCLASSEMENT","")),"")</f>
        <v/>
      </c>
      <c r="K87" s="52"/>
      <c r="L87" s="14" t="str">
        <f t="shared" si="260"/>
        <v/>
      </c>
      <c r="M87" s="12" t="str">
        <f t="shared" ref="M87" si="297">IF(C86&lt;&gt;"",IF(OR(J87="SURCLASSEMENT",J87=""),"OK",""),"")</f>
        <v/>
      </c>
      <c r="N87" s="68"/>
      <c r="O87" s="68"/>
      <c r="P87" s="68"/>
    </row>
    <row r="88" spans="2:16" ht="12.95" customHeight="1" x14ac:dyDescent="0.2">
      <c r="B88" s="65"/>
      <c r="C88" s="63"/>
      <c r="D88" s="23" t="str">
        <f t="shared" ref="D88" si="298">IF(C86&lt;&gt;"","U18","")</f>
        <v/>
      </c>
      <c r="E88" s="9"/>
      <c r="F88" s="9"/>
      <c r="G88" s="9"/>
      <c r="H88" s="19"/>
      <c r="I88" s="10"/>
      <c r="J88" s="24" t="str">
        <f t="shared" ref="J88" si="299">IF(D88&lt;&gt;"",IF(YEAR(H88)&lt;$V$19,"ERREUR DE CATEGORIE",IF(YEAR(H88)&gt;$V$18,"SURCLASSEMENT","")),"")</f>
        <v/>
      </c>
      <c r="K88" s="52"/>
      <c r="L88" s="14" t="str">
        <f t="shared" si="260"/>
        <v/>
      </c>
      <c r="M88" s="12" t="str">
        <f t="shared" ref="M88" si="300">IF(C86&lt;&gt;"",IF(OR(J88="SURCLASSEMENT",J88=""),"OK",""),"")</f>
        <v/>
      </c>
      <c r="N88" s="68"/>
      <c r="O88" s="68"/>
      <c r="P88" s="68"/>
    </row>
    <row r="89" spans="2:16" x14ac:dyDescent="0.2">
      <c r="B89" s="65">
        <v>27</v>
      </c>
      <c r="C89" s="64"/>
      <c r="D89" s="21" t="str">
        <f t="shared" ref="D89" si="301">IF(C89&lt;&gt;"","U14","")</f>
        <v/>
      </c>
      <c r="E89" s="6"/>
      <c r="F89" s="6"/>
      <c r="G89" s="6"/>
      <c r="H89" s="18"/>
      <c r="I89" s="7"/>
      <c r="J89" s="24" t="str">
        <f t="shared" ref="J89" si="302">IF(D89&lt;&gt;"",IF(YEAR(H89)&lt;$V$15,"ERREUR DE CATEGORIE",IF(YEAR(H89)&gt;$V$14,"SURCLASSEMENT","")),"")</f>
        <v/>
      </c>
      <c r="K89" s="52" t="str">
        <f>IF(COUNTA(C89:I91)=19,Club!$B$9,"")</f>
        <v/>
      </c>
      <c r="L89" s="14" t="str">
        <f t="shared" si="260"/>
        <v/>
      </c>
      <c r="M89" s="12" t="str">
        <f t="shared" ref="M89" si="303">IF(C89&lt;&gt;"",IF(OR(J89="SURCLASSEMENT",J89=""),"OK",""),"")</f>
        <v/>
      </c>
      <c r="N89" s="68" t="str">
        <f t="shared" ref="N89" si="304">IF(K89&lt;&gt;"",IF(AND(EXACT(G89,G90),EXACT(G90,G91)),G89,""),"")</f>
        <v/>
      </c>
      <c r="O89" s="68" t="str">
        <f t="shared" ref="O89" si="305">IF(COUNTBLANK(M89:M91)=0,"OK","pas OK")</f>
        <v>pas OK</v>
      </c>
      <c r="P89" s="68" t="str">
        <f t="shared" ref="P89" si="306">IF(O89="OK","Kumite Team "&amp;N89,"")</f>
        <v/>
      </c>
    </row>
    <row r="90" spans="2:16" x14ac:dyDescent="0.2">
      <c r="B90" s="65"/>
      <c r="C90" s="62"/>
      <c r="D90" s="22" t="str">
        <f t="shared" ref="D90" si="307">IF(C89&lt;&gt;"","U16","")</f>
        <v/>
      </c>
      <c r="E90" s="5"/>
      <c r="F90" s="5"/>
      <c r="G90" s="5"/>
      <c r="H90" s="17"/>
      <c r="I90" s="8"/>
      <c r="J90" s="24" t="str">
        <f t="shared" ref="J90" si="308">IF(D90&lt;&gt;"",IF(YEAR(H90)&lt;$V$17,"ERREUR DE CATEGORIE",IF(YEAR(H90)&gt;$V$16,"SURCLASSEMENT","")),"")</f>
        <v/>
      </c>
      <c r="K90" s="52"/>
      <c r="L90" s="14" t="str">
        <f t="shared" si="260"/>
        <v/>
      </c>
      <c r="M90" s="12" t="str">
        <f t="shared" ref="M90" si="309">IF(C89&lt;&gt;"",IF(OR(J90="SURCLASSEMENT",J90=""),"OK",""),"")</f>
        <v/>
      </c>
      <c r="N90" s="68"/>
      <c r="O90" s="68"/>
      <c r="P90" s="68"/>
    </row>
    <row r="91" spans="2:16" x14ac:dyDescent="0.2">
      <c r="B91" s="65"/>
      <c r="C91" s="63"/>
      <c r="D91" s="23" t="str">
        <f t="shared" ref="D91" si="310">IF(C89&lt;&gt;"","U18","")</f>
        <v/>
      </c>
      <c r="E91" s="9"/>
      <c r="F91" s="9"/>
      <c r="G91" s="9"/>
      <c r="H91" s="19"/>
      <c r="I91" s="10"/>
      <c r="J91" s="24" t="str">
        <f t="shared" ref="J91" si="311">IF(D91&lt;&gt;"",IF(YEAR(H91)&lt;$V$19,"ERREUR DE CATEGORIE",IF(YEAR(H91)&gt;$V$18,"SURCLASSEMENT","")),"")</f>
        <v/>
      </c>
      <c r="K91" s="52"/>
      <c r="L91" s="14" t="str">
        <f t="shared" si="260"/>
        <v/>
      </c>
      <c r="M91" s="12" t="str">
        <f t="shared" ref="M91" si="312">IF(C89&lt;&gt;"",IF(OR(J91="SURCLASSEMENT",J91=""),"OK",""),"")</f>
        <v/>
      </c>
      <c r="N91" s="68"/>
      <c r="O91" s="68"/>
      <c r="P91" s="68"/>
    </row>
    <row r="92" spans="2:16" x14ac:dyDescent="0.2">
      <c r="B92" s="65">
        <v>28</v>
      </c>
      <c r="C92" s="64"/>
      <c r="D92" s="21" t="str">
        <f t="shared" ref="D92" si="313">IF(C92&lt;&gt;"","U14","")</f>
        <v/>
      </c>
      <c r="E92" s="6"/>
      <c r="F92" s="6"/>
      <c r="G92" s="6"/>
      <c r="H92" s="18"/>
      <c r="I92" s="7"/>
      <c r="J92" s="24" t="str">
        <f t="shared" ref="J92" si="314">IF(D92&lt;&gt;"",IF(YEAR(H92)&lt;$V$15,"ERREUR DE CATEGORIE",IF(YEAR(H92)&gt;$V$14,"SURCLASSEMENT","")),"")</f>
        <v/>
      </c>
      <c r="K92" s="52" t="str">
        <f>IF(COUNTA(C92:I94)=19,Club!$B$9,"")</f>
        <v/>
      </c>
      <c r="L92" s="14" t="str">
        <f t="shared" si="260"/>
        <v/>
      </c>
      <c r="M92" s="12" t="str">
        <f t="shared" ref="M92" si="315">IF(C92&lt;&gt;"",IF(OR(J92="SURCLASSEMENT",J92=""),"OK",""),"")</f>
        <v/>
      </c>
      <c r="N92" s="68" t="str">
        <f t="shared" ref="N92" si="316">IF(K92&lt;&gt;"",IF(AND(EXACT(G92,G93),EXACT(G93,G94)),G92,""),"")</f>
        <v/>
      </c>
      <c r="O92" s="68" t="str">
        <f t="shared" ref="O92" si="317">IF(COUNTBLANK(M92:M94)=0,"OK","pas OK")</f>
        <v>pas OK</v>
      </c>
      <c r="P92" s="68" t="str">
        <f t="shared" ref="P92" si="318">IF(O92="OK","Kumite Team "&amp;N92,"")</f>
        <v/>
      </c>
    </row>
    <row r="93" spans="2:16" x14ac:dyDescent="0.2">
      <c r="B93" s="65"/>
      <c r="C93" s="62"/>
      <c r="D93" s="22" t="str">
        <f t="shared" ref="D93" si="319">IF(C92&lt;&gt;"","U16","")</f>
        <v/>
      </c>
      <c r="E93" s="5"/>
      <c r="F93" s="5"/>
      <c r="G93" s="5"/>
      <c r="H93" s="17"/>
      <c r="I93" s="8"/>
      <c r="J93" s="24" t="str">
        <f t="shared" ref="J93" si="320">IF(D93&lt;&gt;"",IF(YEAR(H93)&lt;$V$17,"ERREUR DE CATEGORIE",IF(YEAR(H93)&gt;$V$16,"SURCLASSEMENT","")),"")</f>
        <v/>
      </c>
      <c r="K93" s="52"/>
      <c r="L93" s="14" t="str">
        <f t="shared" si="260"/>
        <v/>
      </c>
      <c r="M93" s="12" t="str">
        <f t="shared" ref="M93" si="321">IF(C92&lt;&gt;"",IF(OR(J93="SURCLASSEMENT",J93=""),"OK",""),"")</f>
        <v/>
      </c>
      <c r="N93" s="68"/>
      <c r="O93" s="68"/>
      <c r="P93" s="68"/>
    </row>
    <row r="94" spans="2:16" x14ac:dyDescent="0.2">
      <c r="B94" s="65"/>
      <c r="C94" s="63"/>
      <c r="D94" s="23" t="str">
        <f t="shared" ref="D94" si="322">IF(C92&lt;&gt;"","U18","")</f>
        <v/>
      </c>
      <c r="E94" s="9"/>
      <c r="F94" s="9"/>
      <c r="G94" s="9"/>
      <c r="H94" s="19"/>
      <c r="I94" s="10"/>
      <c r="J94" s="24" t="str">
        <f t="shared" ref="J94" si="323">IF(D94&lt;&gt;"",IF(YEAR(H94)&lt;$V$19,"ERREUR DE CATEGORIE",IF(YEAR(H94)&gt;$V$18,"SURCLASSEMENT","")),"")</f>
        <v/>
      </c>
      <c r="K94" s="52"/>
      <c r="L94" s="14" t="str">
        <f t="shared" si="260"/>
        <v/>
      </c>
      <c r="M94" s="12" t="str">
        <f t="shared" ref="M94" si="324">IF(C92&lt;&gt;"",IF(OR(J94="SURCLASSEMENT",J94=""),"OK",""),"")</f>
        <v/>
      </c>
      <c r="N94" s="68"/>
      <c r="O94" s="68"/>
      <c r="P94" s="68"/>
    </row>
    <row r="95" spans="2:16" x14ac:dyDescent="0.2">
      <c r="B95" s="65">
        <v>29</v>
      </c>
      <c r="C95" s="64"/>
      <c r="D95" s="21" t="str">
        <f t="shared" ref="D95" si="325">IF(C95&lt;&gt;"","U14","")</f>
        <v/>
      </c>
      <c r="E95" s="6"/>
      <c r="F95" s="6"/>
      <c r="G95" s="6"/>
      <c r="H95" s="18"/>
      <c r="I95" s="7"/>
      <c r="J95" s="24" t="str">
        <f t="shared" ref="J95" si="326">IF(D95&lt;&gt;"",IF(YEAR(H95)&lt;$V$15,"ERREUR DE CATEGORIE",IF(YEAR(H95)&gt;$V$14,"SURCLASSEMENT","")),"")</f>
        <v/>
      </c>
      <c r="K95" s="52" t="str">
        <f>IF(COUNTA(C95:I97)=19,Club!$B$9,"")</f>
        <v/>
      </c>
      <c r="L95" s="14" t="str">
        <f t="shared" si="260"/>
        <v/>
      </c>
      <c r="M95" s="12" t="str">
        <f t="shared" ref="M95" si="327">IF(C95&lt;&gt;"",IF(OR(J95="SURCLASSEMENT",J95=""),"OK",""),"")</f>
        <v/>
      </c>
      <c r="N95" s="68" t="str">
        <f t="shared" ref="N95" si="328">IF(K95&lt;&gt;"",IF(AND(EXACT(G95,G96),EXACT(G96,G97)),G95,""),"")</f>
        <v/>
      </c>
      <c r="O95" s="68" t="str">
        <f t="shared" ref="O95" si="329">IF(COUNTBLANK(M95:M97)=0,"OK","pas OK")</f>
        <v>pas OK</v>
      </c>
      <c r="P95" s="68" t="str">
        <f t="shared" ref="P95" si="330">IF(O95="OK","Kumite Team "&amp;N95,"")</f>
        <v/>
      </c>
    </row>
    <row r="96" spans="2:16" x14ac:dyDescent="0.2">
      <c r="B96" s="65"/>
      <c r="C96" s="62"/>
      <c r="D96" s="22" t="str">
        <f t="shared" ref="D96" si="331">IF(C95&lt;&gt;"","U16","")</f>
        <v/>
      </c>
      <c r="E96" s="5"/>
      <c r="F96" s="5"/>
      <c r="G96" s="5"/>
      <c r="H96" s="17"/>
      <c r="I96" s="8"/>
      <c r="J96" s="24" t="str">
        <f t="shared" ref="J96" si="332">IF(D96&lt;&gt;"",IF(YEAR(H96)&lt;$V$17,"ERREUR DE CATEGORIE",IF(YEAR(H96)&gt;$V$16,"SURCLASSEMENT","")),"")</f>
        <v/>
      </c>
      <c r="K96" s="52"/>
      <c r="L96" s="14" t="str">
        <f t="shared" si="260"/>
        <v/>
      </c>
      <c r="M96" s="12" t="str">
        <f t="shared" ref="M96" si="333">IF(C95&lt;&gt;"",IF(OR(J96="SURCLASSEMENT",J96=""),"OK",""),"")</f>
        <v/>
      </c>
      <c r="N96" s="68"/>
      <c r="O96" s="68"/>
      <c r="P96" s="68"/>
    </row>
    <row r="97" spans="2:16" x14ac:dyDescent="0.2">
      <c r="B97" s="65"/>
      <c r="C97" s="63"/>
      <c r="D97" s="23" t="str">
        <f t="shared" ref="D97" si="334">IF(C95&lt;&gt;"","U18","")</f>
        <v/>
      </c>
      <c r="E97" s="9"/>
      <c r="F97" s="9"/>
      <c r="G97" s="9"/>
      <c r="H97" s="19"/>
      <c r="I97" s="10"/>
      <c r="J97" s="24" t="str">
        <f t="shared" ref="J97" si="335">IF(D97&lt;&gt;"",IF(YEAR(H97)&lt;$V$19,"ERREUR DE CATEGORIE",IF(YEAR(H97)&gt;$V$18,"SURCLASSEMENT","")),"")</f>
        <v/>
      </c>
      <c r="K97" s="52"/>
      <c r="L97" s="14" t="str">
        <f t="shared" si="260"/>
        <v/>
      </c>
      <c r="M97" s="12" t="str">
        <f t="shared" ref="M97" si="336">IF(C95&lt;&gt;"",IF(OR(J97="SURCLASSEMENT",J97=""),"OK",""),"")</f>
        <v/>
      </c>
      <c r="N97" s="68"/>
      <c r="O97" s="68"/>
      <c r="P97" s="68"/>
    </row>
    <row r="98" spans="2:16" x14ac:dyDescent="0.2">
      <c r="B98" s="65">
        <v>30</v>
      </c>
      <c r="C98" s="64"/>
      <c r="D98" s="21" t="str">
        <f t="shared" ref="D98" si="337">IF(C98&lt;&gt;"","U14","")</f>
        <v/>
      </c>
      <c r="E98" s="6"/>
      <c r="F98" s="6"/>
      <c r="G98" s="6"/>
      <c r="H98" s="18"/>
      <c r="I98" s="7"/>
      <c r="J98" s="24" t="str">
        <f t="shared" ref="J98" si="338">IF(D98&lt;&gt;"",IF(YEAR(H98)&lt;$V$15,"ERREUR DE CATEGORIE",IF(YEAR(H98)&gt;$V$14,"SURCLASSEMENT","")),"")</f>
        <v/>
      </c>
      <c r="K98" s="52" t="str">
        <f>IF(COUNTA(C98:I100)=19,Club!$B$9,"")</f>
        <v/>
      </c>
      <c r="L98" s="14" t="str">
        <f t="shared" si="260"/>
        <v/>
      </c>
      <c r="M98" s="12" t="str">
        <f t="shared" ref="M98" si="339">IF(C98&lt;&gt;"",IF(OR(J98="SURCLASSEMENT",J98=""),"OK",""),"")</f>
        <v/>
      </c>
      <c r="N98" s="68" t="str">
        <f t="shared" ref="N98" si="340">IF(K98&lt;&gt;"",IF(AND(EXACT(G98,G99),EXACT(G99,G100)),G98,""),"")</f>
        <v/>
      </c>
      <c r="O98" s="68" t="str">
        <f t="shared" ref="O98" si="341">IF(COUNTBLANK(M98:M100)=0,"OK","pas OK")</f>
        <v>pas OK</v>
      </c>
      <c r="P98" s="68" t="str">
        <f t="shared" ref="P98" si="342">IF(O98="OK","Kumite Team "&amp;N98,"")</f>
        <v/>
      </c>
    </row>
    <row r="99" spans="2:16" x14ac:dyDescent="0.2">
      <c r="B99" s="65"/>
      <c r="C99" s="62"/>
      <c r="D99" s="22" t="str">
        <f t="shared" ref="D99" si="343">IF(C98&lt;&gt;"","U16","")</f>
        <v/>
      </c>
      <c r="E99" s="5"/>
      <c r="F99" s="5"/>
      <c r="G99" s="5"/>
      <c r="H99" s="17"/>
      <c r="I99" s="8"/>
      <c r="J99" s="24" t="str">
        <f t="shared" ref="J99" si="344">IF(D99&lt;&gt;"",IF(YEAR(H99)&lt;$V$17,"ERREUR DE CATEGORIE",IF(YEAR(H99)&gt;$V$16,"SURCLASSEMENT","")),"")</f>
        <v/>
      </c>
      <c r="K99" s="52"/>
      <c r="L99" s="14" t="str">
        <f t="shared" si="260"/>
        <v/>
      </c>
      <c r="M99" s="12" t="str">
        <f t="shared" ref="M99" si="345">IF(C98&lt;&gt;"",IF(OR(J99="SURCLASSEMENT",J99=""),"OK",""),"")</f>
        <v/>
      </c>
      <c r="N99" s="68"/>
      <c r="O99" s="68"/>
      <c r="P99" s="68"/>
    </row>
    <row r="100" spans="2:16" x14ac:dyDescent="0.2">
      <c r="B100" s="65"/>
      <c r="C100" s="63"/>
      <c r="D100" s="23" t="str">
        <f t="shared" ref="D100" si="346">IF(C98&lt;&gt;"","U18","")</f>
        <v/>
      </c>
      <c r="E100" s="9"/>
      <c r="F100" s="9"/>
      <c r="G100" s="9"/>
      <c r="H100" s="19"/>
      <c r="I100" s="10"/>
      <c r="J100" s="24" t="str">
        <f t="shared" ref="J100" si="347">IF(D100&lt;&gt;"",IF(YEAR(H100)&lt;$V$19,"ERREUR DE CATEGORIE",IF(YEAR(H100)&gt;$V$18,"SURCLASSEMENT","")),"")</f>
        <v/>
      </c>
      <c r="K100" s="52"/>
      <c r="L100" s="14" t="str">
        <f t="shared" si="260"/>
        <v/>
      </c>
      <c r="M100" s="12" t="str">
        <f t="shared" ref="M100" si="348">IF(C98&lt;&gt;"",IF(OR(J100="SURCLASSEMENT",J100=""),"OK",""),"")</f>
        <v/>
      </c>
      <c r="N100" s="68"/>
      <c r="O100" s="68"/>
      <c r="P100" s="68"/>
    </row>
    <row r="101" spans="2:16" x14ac:dyDescent="0.2">
      <c r="K101" s="52"/>
      <c r="L101" s="14"/>
      <c r="M101" s="52"/>
      <c r="N101" s="68"/>
      <c r="O101" s="68"/>
    </row>
    <row r="102" spans="2:16" x14ac:dyDescent="0.2">
      <c r="K102" s="52"/>
      <c r="L102" s="14"/>
      <c r="M102" s="52"/>
      <c r="N102" s="68"/>
      <c r="O102" s="68"/>
    </row>
    <row r="103" spans="2:16" x14ac:dyDescent="0.2">
      <c r="K103" s="52"/>
      <c r="L103" s="14"/>
      <c r="M103" s="52"/>
      <c r="N103" s="68"/>
      <c r="O103" s="68"/>
    </row>
  </sheetData>
  <mergeCells count="187">
    <mergeCell ref="P98:P100"/>
    <mergeCell ref="K101:K103"/>
    <mergeCell ref="M101:M103"/>
    <mergeCell ref="N101:N103"/>
    <mergeCell ref="O101:O103"/>
    <mergeCell ref="B98:B100"/>
    <mergeCell ref="C98:C100"/>
    <mergeCell ref="K98:K100"/>
    <mergeCell ref="N98:N100"/>
    <mergeCell ref="O98:O100"/>
    <mergeCell ref="P92:P94"/>
    <mergeCell ref="B95:B97"/>
    <mergeCell ref="C95:C97"/>
    <mergeCell ref="K95:K97"/>
    <mergeCell ref="N95:N97"/>
    <mergeCell ref="O95:O97"/>
    <mergeCell ref="P95:P97"/>
    <mergeCell ref="B92:B94"/>
    <mergeCell ref="C92:C94"/>
    <mergeCell ref="K92:K94"/>
    <mergeCell ref="N92:N94"/>
    <mergeCell ref="O92:O94"/>
    <mergeCell ref="P86:P88"/>
    <mergeCell ref="B89:B91"/>
    <mergeCell ref="C89:C91"/>
    <mergeCell ref="K89:K91"/>
    <mergeCell ref="N89:N91"/>
    <mergeCell ref="O89:O91"/>
    <mergeCell ref="P89:P91"/>
    <mergeCell ref="B86:B88"/>
    <mergeCell ref="C86:C88"/>
    <mergeCell ref="K86:K88"/>
    <mergeCell ref="N86:N88"/>
    <mergeCell ref="O86:O88"/>
    <mergeCell ref="P80:P82"/>
    <mergeCell ref="B83:B85"/>
    <mergeCell ref="C83:C85"/>
    <mergeCell ref="K83:K85"/>
    <mergeCell ref="N83:N85"/>
    <mergeCell ref="O83:O85"/>
    <mergeCell ref="P83:P85"/>
    <mergeCell ref="B80:B82"/>
    <mergeCell ref="C80:C82"/>
    <mergeCell ref="K80:K82"/>
    <mergeCell ref="N80:N82"/>
    <mergeCell ref="O80:O82"/>
    <mergeCell ref="P74:P76"/>
    <mergeCell ref="B77:B79"/>
    <mergeCell ref="C77:C79"/>
    <mergeCell ref="K77:K79"/>
    <mergeCell ref="N77:N79"/>
    <mergeCell ref="O77:O79"/>
    <mergeCell ref="P77:P79"/>
    <mergeCell ref="B74:B76"/>
    <mergeCell ref="C74:C76"/>
    <mergeCell ref="K74:K76"/>
    <mergeCell ref="N74:N76"/>
    <mergeCell ref="O74:O76"/>
    <mergeCell ref="P68:P70"/>
    <mergeCell ref="B71:B73"/>
    <mergeCell ref="C71:C73"/>
    <mergeCell ref="K71:K73"/>
    <mergeCell ref="N71:N73"/>
    <mergeCell ref="O71:O73"/>
    <mergeCell ref="P71:P73"/>
    <mergeCell ref="B68:B70"/>
    <mergeCell ref="C68:C70"/>
    <mergeCell ref="K68:K70"/>
    <mergeCell ref="N68:N70"/>
    <mergeCell ref="O68:O70"/>
    <mergeCell ref="P62:P64"/>
    <mergeCell ref="B65:B67"/>
    <mergeCell ref="C65:C67"/>
    <mergeCell ref="K65:K67"/>
    <mergeCell ref="N65:N67"/>
    <mergeCell ref="O65:O67"/>
    <mergeCell ref="P65:P67"/>
    <mergeCell ref="B62:B64"/>
    <mergeCell ref="C62:C64"/>
    <mergeCell ref="K62:K64"/>
    <mergeCell ref="N62:N64"/>
    <mergeCell ref="O62:O64"/>
    <mergeCell ref="P56:P58"/>
    <mergeCell ref="B59:B61"/>
    <mergeCell ref="C59:C61"/>
    <mergeCell ref="K59:K61"/>
    <mergeCell ref="N59:N61"/>
    <mergeCell ref="O59:O61"/>
    <mergeCell ref="P59:P61"/>
    <mergeCell ref="B56:B58"/>
    <mergeCell ref="C56:C58"/>
    <mergeCell ref="K56:K58"/>
    <mergeCell ref="N56:N58"/>
    <mergeCell ref="O56:O58"/>
    <mergeCell ref="P50:P52"/>
    <mergeCell ref="B53:B55"/>
    <mergeCell ref="C53:C55"/>
    <mergeCell ref="K53:K55"/>
    <mergeCell ref="N53:N55"/>
    <mergeCell ref="O53:O55"/>
    <mergeCell ref="P53:P55"/>
    <mergeCell ref="B50:B52"/>
    <mergeCell ref="C50:C52"/>
    <mergeCell ref="K50:K52"/>
    <mergeCell ref="N50:N52"/>
    <mergeCell ref="O50:O52"/>
    <mergeCell ref="P44:P46"/>
    <mergeCell ref="B47:B49"/>
    <mergeCell ref="C47:C49"/>
    <mergeCell ref="K47:K49"/>
    <mergeCell ref="N47:N49"/>
    <mergeCell ref="O47:O49"/>
    <mergeCell ref="P47:P49"/>
    <mergeCell ref="B44:B46"/>
    <mergeCell ref="C44:C46"/>
    <mergeCell ref="K44:K46"/>
    <mergeCell ref="N44:N46"/>
    <mergeCell ref="O44:O46"/>
    <mergeCell ref="P38:P40"/>
    <mergeCell ref="B41:B43"/>
    <mergeCell ref="C41:C43"/>
    <mergeCell ref="K41:K43"/>
    <mergeCell ref="N41:N43"/>
    <mergeCell ref="O41:O43"/>
    <mergeCell ref="P41:P43"/>
    <mergeCell ref="B38:B40"/>
    <mergeCell ref="C38:C40"/>
    <mergeCell ref="K38:K40"/>
    <mergeCell ref="N38:N40"/>
    <mergeCell ref="O38:O40"/>
    <mergeCell ref="P32:P34"/>
    <mergeCell ref="B35:B37"/>
    <mergeCell ref="C35:C37"/>
    <mergeCell ref="K35:K37"/>
    <mergeCell ref="N35:N37"/>
    <mergeCell ref="O35:O37"/>
    <mergeCell ref="P35:P37"/>
    <mergeCell ref="B32:B34"/>
    <mergeCell ref="C32:C34"/>
    <mergeCell ref="K32:K34"/>
    <mergeCell ref="N32:N34"/>
    <mergeCell ref="O32:O34"/>
    <mergeCell ref="P26:P28"/>
    <mergeCell ref="B29:B31"/>
    <mergeCell ref="C29:C31"/>
    <mergeCell ref="K29:K31"/>
    <mergeCell ref="N29:N31"/>
    <mergeCell ref="O29:O31"/>
    <mergeCell ref="P29:P31"/>
    <mergeCell ref="B26:B28"/>
    <mergeCell ref="C26:C28"/>
    <mergeCell ref="K26:K28"/>
    <mergeCell ref="N26:N28"/>
    <mergeCell ref="O26:O28"/>
    <mergeCell ref="P20:P22"/>
    <mergeCell ref="B23:B25"/>
    <mergeCell ref="C23:C25"/>
    <mergeCell ref="K23:K25"/>
    <mergeCell ref="N23:N25"/>
    <mergeCell ref="O23:O25"/>
    <mergeCell ref="P23:P25"/>
    <mergeCell ref="B20:B22"/>
    <mergeCell ref="C20:C22"/>
    <mergeCell ref="K20:K22"/>
    <mergeCell ref="N20:N22"/>
    <mergeCell ref="O20:O22"/>
    <mergeCell ref="B14:B16"/>
    <mergeCell ref="C14:C16"/>
    <mergeCell ref="K14:K16"/>
    <mergeCell ref="N14:N16"/>
    <mergeCell ref="O14:O16"/>
    <mergeCell ref="P14:P16"/>
    <mergeCell ref="B17:B19"/>
    <mergeCell ref="C17:C19"/>
    <mergeCell ref="K17:K19"/>
    <mergeCell ref="N17:N19"/>
    <mergeCell ref="O17:O19"/>
    <mergeCell ref="P17:P19"/>
    <mergeCell ref="C5:I5"/>
    <mergeCell ref="C6:I6"/>
    <mergeCell ref="C8:I8"/>
    <mergeCell ref="B11:B13"/>
    <mergeCell ref="C11:C13"/>
    <mergeCell ref="K11:K13"/>
    <mergeCell ref="N11:N13"/>
    <mergeCell ref="O11:O13"/>
    <mergeCell ref="P11:P13"/>
  </mergeCells>
  <dataValidations count="2">
    <dataValidation type="list" allowBlank="1" showInputMessage="1" showErrorMessage="1" sqref="I11:I100" xr:uid="{A341FFCE-8635-AC4F-9408-75E725AD5E50}">
      <formula1>$U$8:$U$17</formula1>
    </dataValidation>
    <dataValidation type="list" allowBlank="1" showInputMessage="1" showErrorMessage="1" sqref="G11:G100" xr:uid="{B54E70F8-FD01-4B43-A6E9-258C555FD23D}">
      <formula1>$S$8:$S$9</formula1>
    </dataValidation>
  </dataValidations>
  <pageMargins left="0.75" right="0.75" top="1" bottom="1" header="0.4921259845" footer="0.4921259845"/>
  <pageSetup paperSize="9" orientation="landscape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T197"/>
  <sheetViews>
    <sheetView workbookViewId="0">
      <selection activeCell="F13" sqref="F13"/>
    </sheetView>
  </sheetViews>
  <sheetFormatPr baseColWidth="10" defaultColWidth="11.42578125" defaultRowHeight="12.75" x14ac:dyDescent="0.2"/>
  <cols>
    <col min="1" max="1" width="11.42578125" style="1" customWidth="1"/>
    <col min="2" max="2" width="6.42578125" style="2" customWidth="1"/>
    <col min="3" max="4" width="29.140625" style="1" customWidth="1"/>
    <col min="5" max="5" width="6.42578125" style="1" bestFit="1" customWidth="1"/>
    <col min="6" max="7" width="14" style="1" customWidth="1"/>
    <col min="8" max="8" width="32.140625" style="36" customWidth="1"/>
    <col min="9" max="19" width="0" style="36" hidden="1" customWidth="1"/>
    <col min="20" max="20" width="11.42578125" style="36"/>
    <col min="21" max="16384" width="11.42578125" style="1"/>
  </cols>
  <sheetData>
    <row r="4" spans="2:14" ht="13.5" thickBot="1" x14ac:dyDescent="0.25"/>
    <row r="5" spans="2:14" ht="30.75" customHeight="1" thickTop="1" x14ac:dyDescent="0.2">
      <c r="C5" s="53" t="str">
        <f>'Kumite individuels'!C5:H5</f>
        <v>Championnats Genevois 2024</v>
      </c>
      <c r="D5" s="54"/>
      <c r="E5" s="54"/>
      <c r="F5" s="54"/>
      <c r="G5" s="55"/>
    </row>
    <row r="6" spans="2:14" ht="30.75" customHeight="1" thickBot="1" x14ac:dyDescent="0.25">
      <c r="C6" s="69" t="str">
        <f>'Kumite individuels'!C6:H6</f>
        <v>Dimanche 26 mai 2024</v>
      </c>
      <c r="D6" s="70"/>
      <c r="E6" s="70"/>
      <c r="F6" s="70"/>
      <c r="G6" s="71"/>
    </row>
    <row r="7" spans="2:14" ht="22.5" customHeight="1" thickTop="1" x14ac:dyDescent="0.2">
      <c r="C7" s="3"/>
      <c r="D7" s="3"/>
      <c r="E7" s="3"/>
      <c r="F7" s="3"/>
      <c r="G7" s="3"/>
    </row>
    <row r="8" spans="2:14" ht="22.5" customHeight="1" x14ac:dyDescent="0.2">
      <c r="C8" s="51" t="s">
        <v>4</v>
      </c>
      <c r="D8" s="51"/>
      <c r="E8" s="51"/>
      <c r="F8" s="51"/>
      <c r="G8" s="51"/>
      <c r="K8" s="38" t="s">
        <v>10</v>
      </c>
      <c r="L8" s="38">
        <v>2000</v>
      </c>
      <c r="M8" s="38" t="s">
        <v>12</v>
      </c>
      <c r="N8" s="38" t="s">
        <v>17</v>
      </c>
    </row>
    <row r="9" spans="2:14" ht="22.5" customHeight="1" x14ac:dyDescent="0.2">
      <c r="K9" s="38" t="s">
        <v>11</v>
      </c>
      <c r="L9" s="38">
        <f>L8-1</f>
        <v>1999</v>
      </c>
      <c r="M9" s="38" t="s">
        <v>13</v>
      </c>
      <c r="N9" s="38" t="s">
        <v>19</v>
      </c>
    </row>
    <row r="10" spans="2:14" x14ac:dyDescent="0.2">
      <c r="C10" s="4" t="s">
        <v>5</v>
      </c>
      <c r="D10" s="4" t="s">
        <v>6</v>
      </c>
      <c r="E10" s="4" t="s">
        <v>7</v>
      </c>
      <c r="F10" s="4" t="s">
        <v>8</v>
      </c>
      <c r="G10" s="4" t="s">
        <v>9</v>
      </c>
      <c r="H10" s="37" t="s">
        <v>0</v>
      </c>
      <c r="L10" s="38">
        <f t="shared" ref="L10:L48" si="0">L9-1</f>
        <v>1998</v>
      </c>
      <c r="M10" s="38"/>
      <c r="N10" s="38" t="s">
        <v>20</v>
      </c>
    </row>
    <row r="11" spans="2:14" x14ac:dyDescent="0.2">
      <c r="B11" s="4">
        <v>1</v>
      </c>
      <c r="C11" s="5" t="s">
        <v>327</v>
      </c>
      <c r="D11" s="5" t="s">
        <v>328</v>
      </c>
      <c r="E11" s="5" t="s">
        <v>10</v>
      </c>
      <c r="F11" s="16">
        <v>21250</v>
      </c>
      <c r="G11" s="5" t="s">
        <v>12</v>
      </c>
      <c r="H11" s="38" t="str">
        <f>IF(COUNTA(C11:G11)=5,Club!$B$9,"")</f>
        <v>karaté club Meyrin</v>
      </c>
      <c r="I11" s="36">
        <f>COUNTA(C11:G11)</f>
        <v>5</v>
      </c>
      <c r="L11" s="38">
        <f t="shared" si="0"/>
        <v>1997</v>
      </c>
      <c r="M11" s="38"/>
      <c r="N11" s="38" t="s">
        <v>21</v>
      </c>
    </row>
    <row r="12" spans="2:14" x14ac:dyDescent="0.2">
      <c r="B12" s="4">
        <v>2</v>
      </c>
      <c r="C12" s="5" t="s">
        <v>329</v>
      </c>
      <c r="D12" s="5" t="s">
        <v>330</v>
      </c>
      <c r="E12" s="5" t="s">
        <v>10</v>
      </c>
      <c r="F12" s="16">
        <v>20835</v>
      </c>
      <c r="G12" s="5" t="s">
        <v>12</v>
      </c>
      <c r="H12" s="38" t="str">
        <f>IF(COUNTA(C12:G12)=5,Club!$B$9,"")</f>
        <v>karaté club Meyrin</v>
      </c>
      <c r="L12" s="38">
        <f t="shared" si="0"/>
        <v>1996</v>
      </c>
      <c r="N12" s="38" t="s">
        <v>22</v>
      </c>
    </row>
    <row r="13" spans="2:14" x14ac:dyDescent="0.2">
      <c r="B13" s="4">
        <v>3</v>
      </c>
      <c r="C13" s="5" t="s">
        <v>378</v>
      </c>
      <c r="D13" s="5" t="s">
        <v>379</v>
      </c>
      <c r="E13" s="5" t="s">
        <v>10</v>
      </c>
      <c r="F13" s="16">
        <v>19953</v>
      </c>
      <c r="G13" s="5" t="s">
        <v>12</v>
      </c>
      <c r="H13" s="38" t="str">
        <f>IF(COUNTA(C13:G13)=5,Club!$B$9,"")</f>
        <v>karaté club Meyrin</v>
      </c>
      <c r="L13" s="38">
        <f t="shared" si="0"/>
        <v>1995</v>
      </c>
      <c r="N13" s="38" t="s">
        <v>23</v>
      </c>
    </row>
    <row r="14" spans="2:14" x14ac:dyDescent="0.2">
      <c r="B14" s="4">
        <v>4</v>
      </c>
      <c r="C14" s="5"/>
      <c r="D14" s="5"/>
      <c r="E14" s="5"/>
      <c r="F14" s="5"/>
      <c r="G14" s="5"/>
      <c r="H14" s="38" t="str">
        <f>IF(COUNTA(C14:G14)=5,Club!$B$9,"")</f>
        <v/>
      </c>
      <c r="L14" s="38">
        <f t="shared" si="0"/>
        <v>1994</v>
      </c>
      <c r="N14" s="38" t="s">
        <v>24</v>
      </c>
    </row>
    <row r="15" spans="2:14" x14ac:dyDescent="0.2">
      <c r="B15" s="4">
        <v>5</v>
      </c>
      <c r="C15" s="5"/>
      <c r="D15" s="5"/>
      <c r="E15" s="5"/>
      <c r="F15" s="5"/>
      <c r="G15" s="5"/>
      <c r="H15" s="38" t="str">
        <f>IF(COUNTA(C15:G15)=5,Club!$B$9,"")</f>
        <v/>
      </c>
      <c r="L15" s="38">
        <f t="shared" si="0"/>
        <v>1993</v>
      </c>
      <c r="N15" s="38" t="s">
        <v>25</v>
      </c>
    </row>
    <row r="16" spans="2:14" x14ac:dyDescent="0.2">
      <c r="B16" s="4">
        <v>6</v>
      </c>
      <c r="C16" s="5"/>
      <c r="D16" s="5"/>
      <c r="E16" s="5"/>
      <c r="F16" s="5"/>
      <c r="G16" s="5"/>
      <c r="H16" s="38" t="str">
        <f>IF(COUNTA(C16:G16)=5,Club!$B$9,"")</f>
        <v/>
      </c>
      <c r="L16" s="38">
        <f t="shared" si="0"/>
        <v>1992</v>
      </c>
      <c r="N16" s="38" t="s">
        <v>26</v>
      </c>
    </row>
    <row r="17" spans="2:14" x14ac:dyDescent="0.2">
      <c r="B17" s="4">
        <v>7</v>
      </c>
      <c r="C17" s="5"/>
      <c r="D17" s="5"/>
      <c r="E17" s="5"/>
      <c r="F17" s="5"/>
      <c r="G17" s="5"/>
      <c r="H17" s="38" t="str">
        <f>IF(COUNTA(C17:G17)=5,Club!$B$9,"")</f>
        <v/>
      </c>
      <c r="L17" s="38">
        <f t="shared" si="0"/>
        <v>1991</v>
      </c>
      <c r="N17" s="38" t="s">
        <v>27</v>
      </c>
    </row>
    <row r="18" spans="2:14" x14ac:dyDescent="0.2">
      <c r="B18" s="4">
        <v>8</v>
      </c>
      <c r="C18" s="5"/>
      <c r="D18" s="5"/>
      <c r="E18" s="5"/>
      <c r="F18" s="5"/>
      <c r="G18" s="5"/>
      <c r="H18" s="38" t="str">
        <f>IF(COUNTA(C18:G18)=5,Club!$B$9,"")</f>
        <v/>
      </c>
      <c r="L18" s="38">
        <f t="shared" si="0"/>
        <v>1990</v>
      </c>
      <c r="N18" s="38" t="s">
        <v>28</v>
      </c>
    </row>
    <row r="19" spans="2:14" x14ac:dyDescent="0.2">
      <c r="B19" s="4">
        <v>9</v>
      </c>
      <c r="C19" s="5"/>
      <c r="D19" s="5"/>
      <c r="E19" s="5"/>
      <c r="F19" s="5"/>
      <c r="G19" s="5"/>
      <c r="H19" s="38" t="str">
        <f>IF(COUNTA(C19:G19)=5,Club!$B$9,"")</f>
        <v/>
      </c>
      <c r="L19" s="38">
        <f t="shared" si="0"/>
        <v>1989</v>
      </c>
      <c r="N19" s="38" t="s">
        <v>29</v>
      </c>
    </row>
    <row r="20" spans="2:14" x14ac:dyDescent="0.2">
      <c r="B20" s="4">
        <v>10</v>
      </c>
      <c r="C20" s="5"/>
      <c r="D20" s="5"/>
      <c r="E20" s="5"/>
      <c r="F20" s="5"/>
      <c r="G20" s="5"/>
      <c r="H20" s="38" t="str">
        <f>IF(COUNTA(C20:G20)=5,Club!$B$9,"")</f>
        <v/>
      </c>
      <c r="L20" s="38">
        <f t="shared" si="0"/>
        <v>1988</v>
      </c>
      <c r="N20" s="38" t="s">
        <v>30</v>
      </c>
    </row>
    <row r="21" spans="2:14" x14ac:dyDescent="0.2">
      <c r="B21" s="4">
        <v>11</v>
      </c>
      <c r="C21" s="5"/>
      <c r="D21" s="5"/>
      <c r="E21" s="5"/>
      <c r="F21" s="5"/>
      <c r="G21" s="5"/>
      <c r="H21" s="38" t="str">
        <f>IF(COUNTA(C21:G21)=5,Club!$B$9,"")</f>
        <v/>
      </c>
      <c r="L21" s="38">
        <f t="shared" si="0"/>
        <v>1987</v>
      </c>
      <c r="N21" s="38" t="s">
        <v>31</v>
      </c>
    </row>
    <row r="22" spans="2:14" x14ac:dyDescent="0.2">
      <c r="B22" s="4">
        <v>12</v>
      </c>
      <c r="C22" s="5"/>
      <c r="D22" s="5"/>
      <c r="E22" s="5"/>
      <c r="F22" s="5"/>
      <c r="G22" s="5"/>
      <c r="H22" s="38" t="str">
        <f>IF(COUNTA(C22:G22)=5,Club!$B$9,"")</f>
        <v/>
      </c>
      <c r="L22" s="38">
        <f t="shared" si="0"/>
        <v>1986</v>
      </c>
      <c r="N22" s="38" t="s">
        <v>32</v>
      </c>
    </row>
    <row r="23" spans="2:14" x14ac:dyDescent="0.2">
      <c r="B23" s="4">
        <v>13</v>
      </c>
      <c r="C23" s="5"/>
      <c r="D23" s="5"/>
      <c r="E23" s="5"/>
      <c r="F23" s="5"/>
      <c r="G23" s="5"/>
      <c r="H23" s="38" t="str">
        <f>IF(COUNTA(C23:G23)=5,Club!$B$9,"")</f>
        <v/>
      </c>
      <c r="L23" s="38">
        <f t="shared" si="0"/>
        <v>1985</v>
      </c>
      <c r="N23" s="38" t="s">
        <v>33</v>
      </c>
    </row>
    <row r="24" spans="2:14" x14ac:dyDescent="0.2">
      <c r="B24" s="4">
        <v>14</v>
      </c>
      <c r="C24" s="5"/>
      <c r="D24" s="5"/>
      <c r="E24" s="5"/>
      <c r="F24" s="5"/>
      <c r="G24" s="5"/>
      <c r="H24" s="38" t="str">
        <f>IF(COUNTA(C24:G24)=5,Club!$B$9,"")</f>
        <v/>
      </c>
      <c r="L24" s="38">
        <f t="shared" si="0"/>
        <v>1984</v>
      </c>
      <c r="N24" s="38" t="s">
        <v>34</v>
      </c>
    </row>
    <row r="25" spans="2:14" x14ac:dyDescent="0.2">
      <c r="B25" s="4">
        <v>15</v>
      </c>
      <c r="C25" s="5"/>
      <c r="D25" s="5"/>
      <c r="E25" s="5"/>
      <c r="F25" s="5"/>
      <c r="G25" s="5"/>
      <c r="H25" s="38" t="str">
        <f>IF(COUNTA(C25:G25)=5,Club!$B$9,"")</f>
        <v/>
      </c>
      <c r="L25" s="38">
        <f t="shared" si="0"/>
        <v>1983</v>
      </c>
      <c r="N25" s="38" t="s">
        <v>35</v>
      </c>
    </row>
    <row r="26" spans="2:14" x14ac:dyDescent="0.2">
      <c r="B26" s="4">
        <v>16</v>
      </c>
      <c r="C26" s="5"/>
      <c r="D26" s="5"/>
      <c r="E26" s="5"/>
      <c r="F26" s="5"/>
      <c r="G26" s="5"/>
      <c r="H26" s="38" t="str">
        <f>IF(COUNTA(C26:G26)=5,Club!$B$9,"")</f>
        <v/>
      </c>
      <c r="L26" s="38">
        <f t="shared" si="0"/>
        <v>1982</v>
      </c>
      <c r="N26" s="38" t="s">
        <v>36</v>
      </c>
    </row>
    <row r="27" spans="2:14" x14ac:dyDescent="0.2">
      <c r="B27" s="4">
        <v>17</v>
      </c>
      <c r="C27" s="5"/>
      <c r="D27" s="5"/>
      <c r="E27" s="5"/>
      <c r="F27" s="5"/>
      <c r="G27" s="5"/>
      <c r="H27" s="38" t="str">
        <f>IF(COUNTA(C27:G27)=5,Club!$B$9,"")</f>
        <v/>
      </c>
      <c r="L27" s="38">
        <f t="shared" si="0"/>
        <v>1981</v>
      </c>
      <c r="N27" s="38" t="s">
        <v>37</v>
      </c>
    </row>
    <row r="28" spans="2:14" x14ac:dyDescent="0.2">
      <c r="B28" s="4">
        <v>18</v>
      </c>
      <c r="C28" s="5"/>
      <c r="D28" s="5"/>
      <c r="E28" s="5"/>
      <c r="F28" s="5"/>
      <c r="G28" s="5"/>
      <c r="H28" s="38" t="str">
        <f>IF(COUNTA(C28:G28)=5,Club!$B$9,"")</f>
        <v/>
      </c>
      <c r="L28" s="38">
        <f t="shared" si="0"/>
        <v>1980</v>
      </c>
      <c r="N28" s="38" t="s">
        <v>38</v>
      </c>
    </row>
    <row r="29" spans="2:14" x14ac:dyDescent="0.2">
      <c r="B29" s="4">
        <v>19</v>
      </c>
      <c r="C29" s="5"/>
      <c r="D29" s="5"/>
      <c r="E29" s="5"/>
      <c r="F29" s="5"/>
      <c r="G29" s="5"/>
      <c r="H29" s="38" t="str">
        <f>IF(COUNTA(C29:G29)=5,Club!$B$9,"")</f>
        <v/>
      </c>
      <c r="L29" s="38">
        <f t="shared" si="0"/>
        <v>1979</v>
      </c>
      <c r="N29" s="38" t="s">
        <v>39</v>
      </c>
    </row>
    <row r="30" spans="2:14" x14ac:dyDescent="0.2">
      <c r="B30" s="4">
        <v>20</v>
      </c>
      <c r="C30" s="5"/>
      <c r="D30" s="5"/>
      <c r="E30" s="5"/>
      <c r="F30" s="5"/>
      <c r="G30" s="5"/>
      <c r="H30" s="38" t="str">
        <f>IF(COUNTA(C30:G30)=5,Club!$B$9,"")</f>
        <v/>
      </c>
      <c r="L30" s="38">
        <f t="shared" si="0"/>
        <v>1978</v>
      </c>
      <c r="N30" s="38" t="s">
        <v>40</v>
      </c>
    </row>
    <row r="31" spans="2:14" x14ac:dyDescent="0.2">
      <c r="B31" s="4">
        <v>21</v>
      </c>
      <c r="C31" s="5"/>
      <c r="D31" s="5"/>
      <c r="E31" s="5"/>
      <c r="F31" s="5"/>
      <c r="G31" s="5"/>
      <c r="H31" s="38" t="str">
        <f>IF(COUNTA(C31:G31)=5,Club!$B$9,"")</f>
        <v/>
      </c>
      <c r="L31" s="38">
        <f t="shared" si="0"/>
        <v>1977</v>
      </c>
      <c r="N31" s="38" t="s">
        <v>41</v>
      </c>
    </row>
    <row r="32" spans="2:14" x14ac:dyDescent="0.2">
      <c r="B32" s="4">
        <v>22</v>
      </c>
      <c r="C32" s="5"/>
      <c r="D32" s="5"/>
      <c r="E32" s="5"/>
      <c r="F32" s="5"/>
      <c r="G32" s="5"/>
      <c r="H32" s="38" t="str">
        <f>IF(COUNTA(C32:G32)=5,Club!$B$9,"")</f>
        <v/>
      </c>
      <c r="L32" s="38">
        <f t="shared" si="0"/>
        <v>1976</v>
      </c>
      <c r="N32" s="38" t="s">
        <v>42</v>
      </c>
    </row>
    <row r="33" spans="2:14" x14ac:dyDescent="0.2">
      <c r="B33" s="4">
        <v>23</v>
      </c>
      <c r="C33" s="5"/>
      <c r="D33" s="5"/>
      <c r="E33" s="5"/>
      <c r="F33" s="5"/>
      <c r="G33" s="5"/>
      <c r="H33" s="38" t="str">
        <f>IF(COUNTA(C33:G33)=5,Club!$B$9,"")</f>
        <v/>
      </c>
      <c r="L33" s="38">
        <f t="shared" si="0"/>
        <v>1975</v>
      </c>
      <c r="N33" s="38" t="s">
        <v>43</v>
      </c>
    </row>
    <row r="34" spans="2:14" x14ac:dyDescent="0.2">
      <c r="B34" s="4">
        <v>24</v>
      </c>
      <c r="C34" s="5"/>
      <c r="D34" s="5"/>
      <c r="E34" s="5"/>
      <c r="F34" s="5"/>
      <c r="G34" s="5"/>
      <c r="H34" s="38" t="str">
        <f>IF(COUNTA(C34:G34)=5,Club!$B$9,"")</f>
        <v/>
      </c>
      <c r="L34" s="38">
        <f t="shared" si="0"/>
        <v>1974</v>
      </c>
      <c r="N34" s="38" t="s">
        <v>44</v>
      </c>
    </row>
    <row r="35" spans="2:14" x14ac:dyDescent="0.2">
      <c r="B35" s="4">
        <v>25</v>
      </c>
      <c r="C35" s="5"/>
      <c r="D35" s="5"/>
      <c r="E35" s="5"/>
      <c r="F35" s="5"/>
      <c r="G35" s="5"/>
      <c r="H35" s="38" t="str">
        <f>IF(COUNTA(C35:G35)=5,Club!$B$9,"")</f>
        <v/>
      </c>
      <c r="L35" s="38">
        <f t="shared" si="0"/>
        <v>1973</v>
      </c>
      <c r="N35" s="38" t="s">
        <v>45</v>
      </c>
    </row>
    <row r="36" spans="2:14" x14ac:dyDescent="0.2">
      <c r="B36" s="4">
        <v>26</v>
      </c>
      <c r="C36" s="5"/>
      <c r="D36" s="5"/>
      <c r="E36" s="5"/>
      <c r="F36" s="5"/>
      <c r="G36" s="5"/>
      <c r="H36" s="38" t="str">
        <f>IF(COUNTA(C36:G36)=5,Club!$B$9,"")</f>
        <v/>
      </c>
      <c r="L36" s="38">
        <f t="shared" si="0"/>
        <v>1972</v>
      </c>
      <c r="N36" s="38" t="s">
        <v>46</v>
      </c>
    </row>
    <row r="37" spans="2:14" x14ac:dyDescent="0.2">
      <c r="B37" s="4">
        <v>27</v>
      </c>
      <c r="C37" s="5"/>
      <c r="D37" s="5"/>
      <c r="E37" s="5"/>
      <c r="F37" s="5"/>
      <c r="G37" s="5"/>
      <c r="H37" s="38" t="str">
        <f>IF(COUNTA(C37:G37)=5,Club!$B$9,"")</f>
        <v/>
      </c>
      <c r="L37" s="38">
        <f t="shared" si="0"/>
        <v>1971</v>
      </c>
      <c r="N37" s="38" t="s">
        <v>47</v>
      </c>
    </row>
    <row r="38" spans="2:14" x14ac:dyDescent="0.2">
      <c r="B38" s="4">
        <v>28</v>
      </c>
      <c r="C38" s="5"/>
      <c r="D38" s="5"/>
      <c r="E38" s="5"/>
      <c r="F38" s="5"/>
      <c r="G38" s="5"/>
      <c r="H38" s="38" t="str">
        <f>IF(COUNTA(C38:G38)=5,Club!$B$9,"")</f>
        <v/>
      </c>
      <c r="L38" s="38">
        <f t="shared" si="0"/>
        <v>1970</v>
      </c>
      <c r="N38" s="38" t="s">
        <v>48</v>
      </c>
    </row>
    <row r="39" spans="2:14" x14ac:dyDescent="0.2">
      <c r="B39" s="4">
        <v>29</v>
      </c>
      <c r="C39" s="5"/>
      <c r="D39" s="5"/>
      <c r="E39" s="5"/>
      <c r="F39" s="5"/>
      <c r="G39" s="5"/>
      <c r="H39" s="38" t="str">
        <f>IF(COUNTA(C39:G39)=5,Club!$B$9,"")</f>
        <v/>
      </c>
      <c r="L39" s="38">
        <f t="shared" si="0"/>
        <v>1969</v>
      </c>
      <c r="N39" s="38" t="s">
        <v>49</v>
      </c>
    </row>
    <row r="40" spans="2:14" x14ac:dyDescent="0.2">
      <c r="B40" s="4">
        <v>30</v>
      </c>
      <c r="C40" s="5"/>
      <c r="D40" s="5"/>
      <c r="E40" s="5"/>
      <c r="F40" s="5"/>
      <c r="G40" s="5"/>
      <c r="H40" s="38" t="str">
        <f>IF(COUNTA(C40:G40)=5,Club!$B$9,"")</f>
        <v/>
      </c>
      <c r="L40" s="38">
        <f t="shared" si="0"/>
        <v>1968</v>
      </c>
      <c r="N40" s="38" t="s">
        <v>50</v>
      </c>
    </row>
    <row r="41" spans="2:14" x14ac:dyDescent="0.2">
      <c r="B41" s="4"/>
      <c r="L41" s="38">
        <f t="shared" si="0"/>
        <v>1967</v>
      </c>
      <c r="N41" s="38" t="s">
        <v>51</v>
      </c>
    </row>
    <row r="42" spans="2:14" x14ac:dyDescent="0.2">
      <c r="B42" s="4"/>
      <c r="L42" s="38">
        <f t="shared" si="0"/>
        <v>1966</v>
      </c>
      <c r="N42" s="38" t="s">
        <v>52</v>
      </c>
    </row>
    <row r="43" spans="2:14" x14ac:dyDescent="0.2">
      <c r="B43" s="4"/>
      <c r="L43" s="38">
        <f t="shared" si="0"/>
        <v>1965</v>
      </c>
      <c r="N43" s="38" t="s">
        <v>53</v>
      </c>
    </row>
    <row r="44" spans="2:14" x14ac:dyDescent="0.2">
      <c r="B44" s="4"/>
      <c r="L44" s="38">
        <f t="shared" si="0"/>
        <v>1964</v>
      </c>
      <c r="N44" s="38" t="s">
        <v>54</v>
      </c>
    </row>
    <row r="45" spans="2:14" x14ac:dyDescent="0.2">
      <c r="B45" s="4"/>
      <c r="L45" s="38">
        <f t="shared" si="0"/>
        <v>1963</v>
      </c>
      <c r="N45" s="38" t="s">
        <v>55</v>
      </c>
    </row>
    <row r="46" spans="2:14" x14ac:dyDescent="0.2">
      <c r="B46" s="4"/>
      <c r="L46" s="38">
        <f t="shared" si="0"/>
        <v>1962</v>
      </c>
      <c r="N46" s="38" t="s">
        <v>56</v>
      </c>
    </row>
    <row r="47" spans="2:14" x14ac:dyDescent="0.2">
      <c r="B47" s="4"/>
      <c r="L47" s="38">
        <f t="shared" si="0"/>
        <v>1961</v>
      </c>
      <c r="N47" s="38" t="s">
        <v>57</v>
      </c>
    </row>
    <row r="48" spans="2:14" x14ac:dyDescent="0.2">
      <c r="B48" s="4"/>
      <c r="L48" s="38">
        <f t="shared" si="0"/>
        <v>1960</v>
      </c>
      <c r="N48" s="38" t="s">
        <v>58</v>
      </c>
    </row>
    <row r="49" spans="2:14" x14ac:dyDescent="0.2">
      <c r="B49" s="4"/>
      <c r="N49" s="38" t="s">
        <v>59</v>
      </c>
    </row>
    <row r="50" spans="2:14" x14ac:dyDescent="0.2">
      <c r="B50" s="4"/>
      <c r="N50" s="38" t="s">
        <v>60</v>
      </c>
    </row>
    <row r="51" spans="2:14" x14ac:dyDescent="0.2">
      <c r="B51" s="4"/>
      <c r="N51" s="38" t="s">
        <v>61</v>
      </c>
    </row>
    <row r="52" spans="2:14" x14ac:dyDescent="0.2">
      <c r="B52" s="4"/>
      <c r="N52" s="38" t="s">
        <v>62</v>
      </c>
    </row>
    <row r="53" spans="2:14" x14ac:dyDescent="0.2">
      <c r="B53" s="4"/>
      <c r="N53" s="38" t="s">
        <v>63</v>
      </c>
    </row>
    <row r="54" spans="2:14" x14ac:dyDescent="0.2">
      <c r="B54" s="4"/>
      <c r="N54" s="38" t="s">
        <v>64</v>
      </c>
    </row>
    <row r="55" spans="2:14" x14ac:dyDescent="0.2">
      <c r="B55" s="4"/>
      <c r="N55" s="38" t="s">
        <v>65</v>
      </c>
    </row>
    <row r="56" spans="2:14" x14ac:dyDescent="0.2">
      <c r="B56" s="4"/>
      <c r="N56" s="38" t="s">
        <v>66</v>
      </c>
    </row>
    <row r="57" spans="2:14" x14ac:dyDescent="0.2">
      <c r="B57" s="4"/>
      <c r="N57" s="38" t="s">
        <v>67</v>
      </c>
    </row>
    <row r="58" spans="2:14" x14ac:dyDescent="0.2">
      <c r="B58" s="4"/>
      <c r="N58" s="38" t="s">
        <v>68</v>
      </c>
    </row>
    <row r="59" spans="2:14" x14ac:dyDescent="0.2">
      <c r="B59" s="4"/>
      <c r="N59" s="38" t="s">
        <v>69</v>
      </c>
    </row>
    <row r="60" spans="2:14" x14ac:dyDescent="0.2">
      <c r="B60" s="4"/>
      <c r="N60" s="38" t="s">
        <v>70</v>
      </c>
    </row>
    <row r="61" spans="2:14" x14ac:dyDescent="0.2">
      <c r="B61" s="4"/>
      <c r="N61" s="38" t="s">
        <v>71</v>
      </c>
    </row>
    <row r="62" spans="2:14" x14ac:dyDescent="0.2">
      <c r="B62" s="4"/>
      <c r="N62" s="38" t="s">
        <v>72</v>
      </c>
    </row>
    <row r="63" spans="2:14" x14ac:dyDescent="0.2">
      <c r="B63" s="4"/>
      <c r="N63" s="38" t="s">
        <v>73</v>
      </c>
    </row>
    <row r="64" spans="2:14" x14ac:dyDescent="0.2">
      <c r="B64" s="4"/>
      <c r="N64" s="38" t="s">
        <v>74</v>
      </c>
    </row>
    <row r="65" spans="2:14" x14ac:dyDescent="0.2">
      <c r="B65" s="4"/>
      <c r="N65" s="38" t="s">
        <v>75</v>
      </c>
    </row>
    <row r="66" spans="2:14" x14ac:dyDescent="0.2">
      <c r="B66" s="4"/>
      <c r="N66" s="38" t="s">
        <v>76</v>
      </c>
    </row>
    <row r="67" spans="2:14" x14ac:dyDescent="0.2">
      <c r="B67" s="4"/>
      <c r="N67" s="38" t="s">
        <v>77</v>
      </c>
    </row>
    <row r="68" spans="2:14" x14ac:dyDescent="0.2">
      <c r="B68" s="4"/>
      <c r="N68" s="38" t="s">
        <v>78</v>
      </c>
    </row>
    <row r="69" spans="2:14" x14ac:dyDescent="0.2">
      <c r="B69" s="4"/>
      <c r="N69" s="38" t="s">
        <v>79</v>
      </c>
    </row>
    <row r="70" spans="2:14" x14ac:dyDescent="0.2">
      <c r="B70" s="4"/>
      <c r="N70" s="38" t="s">
        <v>80</v>
      </c>
    </row>
    <row r="71" spans="2:14" x14ac:dyDescent="0.2">
      <c r="B71" s="4"/>
      <c r="N71" s="38" t="s">
        <v>81</v>
      </c>
    </row>
    <row r="72" spans="2:14" x14ac:dyDescent="0.2">
      <c r="B72" s="4"/>
      <c r="N72" s="38" t="s">
        <v>82</v>
      </c>
    </row>
    <row r="73" spans="2:14" x14ac:dyDescent="0.2">
      <c r="B73" s="4"/>
      <c r="N73" s="38" t="s">
        <v>83</v>
      </c>
    </row>
    <row r="74" spans="2:14" x14ac:dyDescent="0.2">
      <c r="B74" s="4"/>
      <c r="N74" s="38" t="s">
        <v>84</v>
      </c>
    </row>
    <row r="75" spans="2:14" x14ac:dyDescent="0.2">
      <c r="B75" s="4"/>
      <c r="N75" s="38" t="s">
        <v>85</v>
      </c>
    </row>
    <row r="76" spans="2:14" x14ac:dyDescent="0.2">
      <c r="B76" s="4"/>
      <c r="N76" s="38" t="s">
        <v>86</v>
      </c>
    </row>
    <row r="77" spans="2:14" x14ac:dyDescent="0.2">
      <c r="B77" s="4"/>
      <c r="N77" s="38" t="s">
        <v>87</v>
      </c>
    </row>
    <row r="78" spans="2:14" x14ac:dyDescent="0.2">
      <c r="B78" s="4"/>
      <c r="N78" s="38" t="s">
        <v>88</v>
      </c>
    </row>
    <row r="79" spans="2:14" x14ac:dyDescent="0.2">
      <c r="B79" s="4"/>
      <c r="N79" s="38" t="s">
        <v>89</v>
      </c>
    </row>
    <row r="80" spans="2:14" x14ac:dyDescent="0.2">
      <c r="B80" s="4"/>
      <c r="N80" s="38" t="s">
        <v>90</v>
      </c>
    </row>
    <row r="81" spans="2:14" x14ac:dyDescent="0.2">
      <c r="B81" s="4"/>
      <c r="N81" s="38" t="s">
        <v>91</v>
      </c>
    </row>
    <row r="82" spans="2:14" x14ac:dyDescent="0.2">
      <c r="B82" s="4"/>
      <c r="N82" s="38" t="s">
        <v>92</v>
      </c>
    </row>
    <row r="83" spans="2:14" x14ac:dyDescent="0.2">
      <c r="B83" s="4"/>
      <c r="N83" s="38" t="s">
        <v>93</v>
      </c>
    </row>
    <row r="84" spans="2:14" x14ac:dyDescent="0.2">
      <c r="B84" s="4"/>
      <c r="N84" s="38" t="s">
        <v>94</v>
      </c>
    </row>
    <row r="85" spans="2:14" x14ac:dyDescent="0.2">
      <c r="B85" s="4"/>
      <c r="N85" s="38" t="s">
        <v>95</v>
      </c>
    </row>
    <row r="86" spans="2:14" x14ac:dyDescent="0.2">
      <c r="B86" s="4"/>
      <c r="N86" s="38" t="s">
        <v>96</v>
      </c>
    </row>
    <row r="87" spans="2:14" x14ac:dyDescent="0.2">
      <c r="B87" s="4"/>
      <c r="N87" s="38" t="s">
        <v>97</v>
      </c>
    </row>
    <row r="88" spans="2:14" x14ac:dyDescent="0.2">
      <c r="B88" s="4"/>
      <c r="N88" s="38" t="s">
        <v>98</v>
      </c>
    </row>
    <row r="89" spans="2:14" x14ac:dyDescent="0.2">
      <c r="B89" s="4"/>
      <c r="N89" s="38" t="s">
        <v>99</v>
      </c>
    </row>
    <row r="90" spans="2:14" x14ac:dyDescent="0.2">
      <c r="B90" s="4"/>
      <c r="N90" s="38" t="s">
        <v>100</v>
      </c>
    </row>
    <row r="91" spans="2:14" x14ac:dyDescent="0.2">
      <c r="N91" s="38" t="s">
        <v>101</v>
      </c>
    </row>
    <row r="92" spans="2:14" x14ac:dyDescent="0.2">
      <c r="N92" s="38" t="s">
        <v>102</v>
      </c>
    </row>
    <row r="93" spans="2:14" x14ac:dyDescent="0.2">
      <c r="N93" s="38" t="s">
        <v>103</v>
      </c>
    </row>
    <row r="94" spans="2:14" x14ac:dyDescent="0.2">
      <c r="N94" s="38" t="s">
        <v>104</v>
      </c>
    </row>
    <row r="95" spans="2:14" x14ac:dyDescent="0.2">
      <c r="N95" s="38" t="s">
        <v>105</v>
      </c>
    </row>
    <row r="96" spans="2:14" x14ac:dyDescent="0.2">
      <c r="N96" s="38" t="s">
        <v>106</v>
      </c>
    </row>
    <row r="97" spans="14:14" x14ac:dyDescent="0.2">
      <c r="N97" s="38" t="s">
        <v>107</v>
      </c>
    </row>
    <row r="98" spans="14:14" x14ac:dyDescent="0.2">
      <c r="N98" s="38" t="s">
        <v>108</v>
      </c>
    </row>
    <row r="99" spans="14:14" x14ac:dyDescent="0.2">
      <c r="N99" s="38" t="s">
        <v>109</v>
      </c>
    </row>
    <row r="100" spans="14:14" x14ac:dyDescent="0.2">
      <c r="N100" s="38" t="s">
        <v>110</v>
      </c>
    </row>
    <row r="101" spans="14:14" x14ac:dyDescent="0.2">
      <c r="N101" s="38" t="s">
        <v>111</v>
      </c>
    </row>
    <row r="102" spans="14:14" x14ac:dyDescent="0.2">
      <c r="N102" s="38" t="s">
        <v>112</v>
      </c>
    </row>
    <row r="103" spans="14:14" x14ac:dyDescent="0.2">
      <c r="N103" s="38" t="s">
        <v>113</v>
      </c>
    </row>
    <row r="104" spans="14:14" x14ac:dyDescent="0.2">
      <c r="N104" s="38" t="s">
        <v>114</v>
      </c>
    </row>
    <row r="105" spans="14:14" x14ac:dyDescent="0.2">
      <c r="N105" s="38" t="s">
        <v>115</v>
      </c>
    </row>
    <row r="106" spans="14:14" x14ac:dyDescent="0.2">
      <c r="N106" s="38" t="s">
        <v>116</v>
      </c>
    </row>
    <row r="107" spans="14:14" x14ac:dyDescent="0.2">
      <c r="N107" s="38" t="s">
        <v>117</v>
      </c>
    </row>
    <row r="108" spans="14:14" x14ac:dyDescent="0.2">
      <c r="N108" s="38" t="s">
        <v>118</v>
      </c>
    </row>
    <row r="109" spans="14:14" x14ac:dyDescent="0.2">
      <c r="N109" s="38" t="s">
        <v>119</v>
      </c>
    </row>
    <row r="110" spans="14:14" x14ac:dyDescent="0.2">
      <c r="N110" s="38" t="s">
        <v>120</v>
      </c>
    </row>
    <row r="111" spans="14:14" x14ac:dyDescent="0.2">
      <c r="N111" s="38" t="s">
        <v>121</v>
      </c>
    </row>
    <row r="112" spans="14:14" x14ac:dyDescent="0.2">
      <c r="N112" s="38" t="s">
        <v>122</v>
      </c>
    </row>
    <row r="113" spans="14:14" x14ac:dyDescent="0.2">
      <c r="N113" s="38" t="s">
        <v>123</v>
      </c>
    </row>
    <row r="114" spans="14:14" x14ac:dyDescent="0.2">
      <c r="N114" s="38" t="s">
        <v>124</v>
      </c>
    </row>
    <row r="115" spans="14:14" x14ac:dyDescent="0.2">
      <c r="N115" s="38" t="s">
        <v>125</v>
      </c>
    </row>
    <row r="116" spans="14:14" x14ac:dyDescent="0.2">
      <c r="N116" s="38" t="s">
        <v>126</v>
      </c>
    </row>
    <row r="117" spans="14:14" x14ac:dyDescent="0.2">
      <c r="N117" s="38" t="s">
        <v>127</v>
      </c>
    </row>
    <row r="118" spans="14:14" x14ac:dyDescent="0.2">
      <c r="N118" s="38" t="s">
        <v>128</v>
      </c>
    </row>
    <row r="119" spans="14:14" x14ac:dyDescent="0.2">
      <c r="N119" s="38" t="s">
        <v>129</v>
      </c>
    </row>
    <row r="120" spans="14:14" x14ac:dyDescent="0.2">
      <c r="N120" s="38" t="s">
        <v>130</v>
      </c>
    </row>
    <row r="121" spans="14:14" x14ac:dyDescent="0.2">
      <c r="N121" s="38" t="s">
        <v>131</v>
      </c>
    </row>
    <row r="122" spans="14:14" x14ac:dyDescent="0.2">
      <c r="N122" s="38" t="s">
        <v>132</v>
      </c>
    </row>
    <row r="123" spans="14:14" x14ac:dyDescent="0.2">
      <c r="N123" s="38" t="s">
        <v>133</v>
      </c>
    </row>
    <row r="124" spans="14:14" x14ac:dyDescent="0.2">
      <c r="N124" s="38" t="s">
        <v>134</v>
      </c>
    </row>
    <row r="125" spans="14:14" x14ac:dyDescent="0.2">
      <c r="N125" s="38" t="s">
        <v>135</v>
      </c>
    </row>
    <row r="126" spans="14:14" x14ac:dyDescent="0.2">
      <c r="N126" s="38" t="s">
        <v>136</v>
      </c>
    </row>
    <row r="127" spans="14:14" x14ac:dyDescent="0.2">
      <c r="N127" s="38" t="s">
        <v>137</v>
      </c>
    </row>
    <row r="128" spans="14:14" x14ac:dyDescent="0.2">
      <c r="N128" s="38" t="s">
        <v>138</v>
      </c>
    </row>
    <row r="129" spans="14:14" x14ac:dyDescent="0.2">
      <c r="N129" s="38" t="s">
        <v>139</v>
      </c>
    </row>
    <row r="130" spans="14:14" x14ac:dyDescent="0.2">
      <c r="N130" s="38" t="s">
        <v>140</v>
      </c>
    </row>
    <row r="131" spans="14:14" x14ac:dyDescent="0.2">
      <c r="N131" s="38" t="s">
        <v>141</v>
      </c>
    </row>
    <row r="132" spans="14:14" x14ac:dyDescent="0.2">
      <c r="N132" s="38" t="s">
        <v>142</v>
      </c>
    </row>
    <row r="133" spans="14:14" x14ac:dyDescent="0.2">
      <c r="N133" s="38" t="s">
        <v>143</v>
      </c>
    </row>
    <row r="134" spans="14:14" x14ac:dyDescent="0.2">
      <c r="N134" s="38" t="s">
        <v>144</v>
      </c>
    </row>
    <row r="135" spans="14:14" x14ac:dyDescent="0.2">
      <c r="N135" s="38" t="s">
        <v>145</v>
      </c>
    </row>
    <row r="136" spans="14:14" x14ac:dyDescent="0.2">
      <c r="N136" s="38" t="s">
        <v>146</v>
      </c>
    </row>
    <row r="137" spans="14:14" x14ac:dyDescent="0.2">
      <c r="N137" s="38" t="s">
        <v>147</v>
      </c>
    </row>
    <row r="138" spans="14:14" x14ac:dyDescent="0.2">
      <c r="N138" s="38" t="s">
        <v>148</v>
      </c>
    </row>
    <row r="139" spans="14:14" x14ac:dyDescent="0.2">
      <c r="N139" s="38" t="s">
        <v>149</v>
      </c>
    </row>
    <row r="140" spans="14:14" x14ac:dyDescent="0.2">
      <c r="N140" s="38" t="s">
        <v>150</v>
      </c>
    </row>
    <row r="141" spans="14:14" x14ac:dyDescent="0.2">
      <c r="N141" s="38" t="s">
        <v>151</v>
      </c>
    </row>
    <row r="142" spans="14:14" x14ac:dyDescent="0.2">
      <c r="N142" s="38" t="s">
        <v>152</v>
      </c>
    </row>
    <row r="143" spans="14:14" x14ac:dyDescent="0.2">
      <c r="N143" s="38" t="s">
        <v>153</v>
      </c>
    </row>
    <row r="144" spans="14:14" x14ac:dyDescent="0.2">
      <c r="N144" s="38" t="s">
        <v>154</v>
      </c>
    </row>
    <row r="145" spans="14:14" x14ac:dyDescent="0.2">
      <c r="N145" s="38" t="s">
        <v>155</v>
      </c>
    </row>
    <row r="146" spans="14:14" x14ac:dyDescent="0.2">
      <c r="N146" s="38" t="s">
        <v>156</v>
      </c>
    </row>
    <row r="147" spans="14:14" x14ac:dyDescent="0.2">
      <c r="N147" s="38" t="s">
        <v>157</v>
      </c>
    </row>
    <row r="148" spans="14:14" x14ac:dyDescent="0.2">
      <c r="N148" s="38" t="s">
        <v>158</v>
      </c>
    </row>
    <row r="149" spans="14:14" x14ac:dyDescent="0.2">
      <c r="N149" s="38" t="s">
        <v>159</v>
      </c>
    </row>
    <row r="150" spans="14:14" x14ac:dyDescent="0.2">
      <c r="N150" s="38" t="s">
        <v>160</v>
      </c>
    </row>
    <row r="151" spans="14:14" x14ac:dyDescent="0.2">
      <c r="N151" s="38" t="s">
        <v>161</v>
      </c>
    </row>
    <row r="152" spans="14:14" x14ac:dyDescent="0.2">
      <c r="N152" s="38" t="s">
        <v>162</v>
      </c>
    </row>
    <row r="153" spans="14:14" x14ac:dyDescent="0.2">
      <c r="N153" s="38" t="s">
        <v>163</v>
      </c>
    </row>
    <row r="154" spans="14:14" x14ac:dyDescent="0.2">
      <c r="N154" s="38" t="s">
        <v>164</v>
      </c>
    </row>
    <row r="155" spans="14:14" x14ac:dyDescent="0.2">
      <c r="N155" s="38" t="s">
        <v>165</v>
      </c>
    </row>
    <row r="156" spans="14:14" x14ac:dyDescent="0.2">
      <c r="N156" s="38" t="s">
        <v>166</v>
      </c>
    </row>
    <row r="157" spans="14:14" x14ac:dyDescent="0.2">
      <c r="N157" s="38" t="s">
        <v>167</v>
      </c>
    </row>
    <row r="158" spans="14:14" x14ac:dyDescent="0.2">
      <c r="N158" s="38" t="s">
        <v>168</v>
      </c>
    </row>
    <row r="159" spans="14:14" x14ac:dyDescent="0.2">
      <c r="N159" s="38" t="s">
        <v>169</v>
      </c>
    </row>
    <row r="160" spans="14:14" x14ac:dyDescent="0.2">
      <c r="N160" s="38" t="s">
        <v>170</v>
      </c>
    </row>
    <row r="161" spans="14:14" x14ac:dyDescent="0.2">
      <c r="N161" s="38" t="s">
        <v>171</v>
      </c>
    </row>
    <row r="162" spans="14:14" x14ac:dyDescent="0.2">
      <c r="N162" s="38" t="s">
        <v>172</v>
      </c>
    </row>
    <row r="163" spans="14:14" x14ac:dyDescent="0.2">
      <c r="N163" s="38" t="s">
        <v>173</v>
      </c>
    </row>
    <row r="164" spans="14:14" x14ac:dyDescent="0.2">
      <c r="N164" s="38" t="s">
        <v>174</v>
      </c>
    </row>
    <row r="165" spans="14:14" x14ac:dyDescent="0.2">
      <c r="N165" s="38" t="s">
        <v>175</v>
      </c>
    </row>
    <row r="166" spans="14:14" x14ac:dyDescent="0.2">
      <c r="N166" s="38" t="s">
        <v>176</v>
      </c>
    </row>
    <row r="167" spans="14:14" x14ac:dyDescent="0.2">
      <c r="N167" s="38" t="s">
        <v>177</v>
      </c>
    </row>
    <row r="168" spans="14:14" x14ac:dyDescent="0.2">
      <c r="N168" s="38" t="s">
        <v>178</v>
      </c>
    </row>
    <row r="169" spans="14:14" x14ac:dyDescent="0.2">
      <c r="N169" s="38" t="s">
        <v>179</v>
      </c>
    </row>
    <row r="170" spans="14:14" x14ac:dyDescent="0.2">
      <c r="N170" s="38" t="s">
        <v>180</v>
      </c>
    </row>
    <row r="171" spans="14:14" x14ac:dyDescent="0.2">
      <c r="N171" s="38" t="s">
        <v>181</v>
      </c>
    </row>
    <row r="172" spans="14:14" x14ac:dyDescent="0.2">
      <c r="N172" s="38" t="s">
        <v>182</v>
      </c>
    </row>
    <row r="173" spans="14:14" x14ac:dyDescent="0.2">
      <c r="N173" s="38" t="s">
        <v>183</v>
      </c>
    </row>
    <row r="174" spans="14:14" x14ac:dyDescent="0.2">
      <c r="N174" s="38" t="s">
        <v>184</v>
      </c>
    </row>
    <row r="175" spans="14:14" x14ac:dyDescent="0.2">
      <c r="N175" s="38" t="s">
        <v>185</v>
      </c>
    </row>
    <row r="176" spans="14:14" x14ac:dyDescent="0.2">
      <c r="N176" s="38" t="s">
        <v>186</v>
      </c>
    </row>
    <row r="177" spans="14:14" x14ac:dyDescent="0.2">
      <c r="N177" s="38" t="s">
        <v>187</v>
      </c>
    </row>
    <row r="178" spans="14:14" x14ac:dyDescent="0.2">
      <c r="N178" s="38" t="s">
        <v>188</v>
      </c>
    </row>
    <row r="179" spans="14:14" x14ac:dyDescent="0.2">
      <c r="N179" s="38" t="s">
        <v>189</v>
      </c>
    </row>
    <row r="180" spans="14:14" x14ac:dyDescent="0.2">
      <c r="N180" s="38" t="s">
        <v>190</v>
      </c>
    </row>
    <row r="181" spans="14:14" x14ac:dyDescent="0.2">
      <c r="N181" s="38" t="s">
        <v>191</v>
      </c>
    </row>
    <row r="182" spans="14:14" x14ac:dyDescent="0.2">
      <c r="N182" s="38" t="s">
        <v>192</v>
      </c>
    </row>
    <row r="183" spans="14:14" x14ac:dyDescent="0.2">
      <c r="N183" s="38" t="s">
        <v>193</v>
      </c>
    </row>
    <row r="184" spans="14:14" x14ac:dyDescent="0.2">
      <c r="N184" s="38" t="s">
        <v>195</v>
      </c>
    </row>
    <row r="185" spans="14:14" x14ac:dyDescent="0.2">
      <c r="N185" s="38" t="s">
        <v>196</v>
      </c>
    </row>
    <row r="186" spans="14:14" x14ac:dyDescent="0.2">
      <c r="N186" s="38" t="s">
        <v>197</v>
      </c>
    </row>
    <row r="187" spans="14:14" x14ac:dyDescent="0.2">
      <c r="N187" s="38" t="s">
        <v>198</v>
      </c>
    </row>
    <row r="188" spans="14:14" x14ac:dyDescent="0.2">
      <c r="N188" s="38" t="s">
        <v>199</v>
      </c>
    </row>
    <row r="189" spans="14:14" x14ac:dyDescent="0.2">
      <c r="N189" s="38" t="s">
        <v>200</v>
      </c>
    </row>
    <row r="190" spans="14:14" x14ac:dyDescent="0.2">
      <c r="N190" s="38" t="s">
        <v>201</v>
      </c>
    </row>
    <row r="191" spans="14:14" x14ac:dyDescent="0.2">
      <c r="N191" s="38" t="s">
        <v>202</v>
      </c>
    </row>
    <row r="192" spans="14:14" x14ac:dyDescent="0.2">
      <c r="N192" s="38" t="s">
        <v>203</v>
      </c>
    </row>
    <row r="193" spans="14:14" x14ac:dyDescent="0.2">
      <c r="N193" s="38" t="s">
        <v>204</v>
      </c>
    </row>
    <row r="194" spans="14:14" x14ac:dyDescent="0.2">
      <c r="N194" s="38" t="s">
        <v>205</v>
      </c>
    </row>
    <row r="195" spans="14:14" x14ac:dyDescent="0.2">
      <c r="N195" s="38" t="s">
        <v>206</v>
      </c>
    </row>
    <row r="196" spans="14:14" x14ac:dyDescent="0.2">
      <c r="N196" s="38" t="s">
        <v>207</v>
      </c>
    </row>
    <row r="197" spans="14:14" x14ac:dyDescent="0.2">
      <c r="N197" s="38" t="s">
        <v>208</v>
      </c>
    </row>
  </sheetData>
  <mergeCells count="3">
    <mergeCell ref="C5:G5"/>
    <mergeCell ref="C6:G6"/>
    <mergeCell ref="C8:G8"/>
  </mergeCells>
  <phoneticPr fontId="3" type="noConversion"/>
  <dataValidations count="2">
    <dataValidation type="list" allowBlank="1" showInputMessage="1" showErrorMessage="1" sqref="E11:E40" xr:uid="{00000000-0002-0000-0400-000001000000}">
      <formula1>$K$8:$K$9</formula1>
    </dataValidation>
    <dataValidation type="list" allowBlank="1" showInputMessage="1" showErrorMessage="1" sqref="G11:G40" xr:uid="{00000000-0002-0000-0400-000002000000}">
      <formula1>$M$8:$M$9</formula1>
    </dataValidation>
  </dataValidations>
  <pageMargins left="0.75" right="0.75" top="1" bottom="1" header="0.4921259845" footer="0.4921259845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Club</vt:lpstr>
      <vt:lpstr>Kata individuels</vt:lpstr>
      <vt:lpstr>Kumite individuels</vt:lpstr>
      <vt:lpstr>Feuil1</vt:lpstr>
      <vt:lpstr>Kata équipes</vt:lpstr>
      <vt:lpstr>Kumite équipes</vt:lpstr>
      <vt:lpstr>Arbitres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Truong-Linh</dc:creator>
  <cp:lastModifiedBy>PAUBEL</cp:lastModifiedBy>
  <cp:lastPrinted>2024-05-11T17:10:47Z</cp:lastPrinted>
  <dcterms:created xsi:type="dcterms:W3CDTF">2006-09-25T20:26:51Z</dcterms:created>
  <dcterms:modified xsi:type="dcterms:W3CDTF">2024-05-13T07:25:27Z</dcterms:modified>
</cp:coreProperties>
</file>